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8C8DE7AF-36E6-4D09-9B21-AB1564C2A4EF}" xr6:coauthVersionLast="47" xr6:coauthVersionMax="47" xr10:uidLastSave="{00000000-0000-0000-0000-000000000000}"/>
  <workbookProtection workbookAlgorithmName="SHA-512" workbookHashValue="W8pQWXGh5DL4qn2mxi6abqUSsg6mF/+J6DluSKZFlC47r9hHui2FK17HCIQ63FjjGtgwIO58LgdENvsYNDpwdA==" workbookSaltValue="YDlESV4wHJz7CNacnxLDgA==" workbookSpinCount="100000" lockStructure="1"/>
  <bookViews>
    <workbookView xWindow="30540" yWindow="2055" windowWidth="21600" windowHeight="13065" xr2:uid="{00000000-000D-0000-FFFF-FFFF00000000}"/>
  </bookViews>
  <sheets>
    <sheet name="実施報告書" sheetId="5" r:id="rId1"/>
    <sheet name="会計報告書" sheetId="6" r:id="rId2"/>
    <sheet name="Sheet2 (2)" sheetId="8" state="hidden" r:id="rId3"/>
    <sheet name="Sheet2" sheetId="7" state="hidden" r:id="rId4"/>
    <sheet name="Sheet3" sheetId="9" state="hidden" r:id="rId5"/>
    <sheet name="Sheet4" sheetId="10" state="hidden" r:id="rId6"/>
  </sheets>
  <definedNames>
    <definedName name="_xlnm.Print_Area" localSheetId="0">実施報告書!$A$1:$Q$42</definedName>
    <definedName name="学歴">#REF!</definedName>
    <definedName name="教育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5" l="1"/>
  <c r="H14" i="5"/>
  <c r="H30" i="5" l="1"/>
  <c r="H31" i="5"/>
  <c r="H32" i="5"/>
  <c r="H33" i="5"/>
  <c r="H34" i="5"/>
  <c r="H35" i="5"/>
  <c r="H36" i="5"/>
  <c r="B45" i="5"/>
  <c r="E21" i="6" l="1"/>
  <c r="E20" i="6"/>
  <c r="E19" i="6"/>
  <c r="E18" i="6"/>
  <c r="E17" i="6"/>
  <c r="E16" i="6"/>
  <c r="E15" i="6"/>
  <c r="E14" i="6"/>
  <c r="E9" i="6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C36" i="5" l="1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24" i="6" l="1"/>
  <c r="B24" i="6"/>
  <c r="C11" i="6"/>
  <c r="B11" i="6"/>
  <c r="C25" i="6" l="1"/>
  <c r="B25" i="6"/>
</calcChain>
</file>

<file path=xl/sharedStrings.xml><?xml version="1.0" encoding="utf-8"?>
<sst xmlns="http://schemas.openxmlformats.org/spreadsheetml/2006/main" count="1015" uniqueCount="520">
  <si>
    <t>支出合計</t>
    <rPh sb="0" eb="2">
      <t>シシュツ</t>
    </rPh>
    <rPh sb="2" eb="4">
      <t>ゴウケイ</t>
    </rPh>
    <phoneticPr fontId="3"/>
  </si>
  <si>
    <t>収支差額</t>
    <rPh sb="0" eb="2">
      <t>シュウシ</t>
    </rPh>
    <rPh sb="2" eb="4">
      <t>サガク</t>
    </rPh>
    <phoneticPr fontId="3"/>
  </si>
  <si>
    <t>収入合計</t>
    <rPh sb="0" eb="2">
      <t>シュウニュウ</t>
    </rPh>
    <rPh sb="2" eb="4">
      <t>ゴウケイ</t>
    </rPh>
    <phoneticPr fontId="3"/>
  </si>
  <si>
    <t>予算金額</t>
    <rPh sb="0" eb="2">
      <t>ヨサン</t>
    </rPh>
    <rPh sb="2" eb="4">
      <t>キンガク</t>
    </rPh>
    <phoneticPr fontId="1"/>
  </si>
  <si>
    <t>決算金額</t>
    <rPh sb="0" eb="2">
      <t>ケッサン</t>
    </rPh>
    <rPh sb="2" eb="4">
      <t>キンガク</t>
    </rPh>
    <phoneticPr fontId="1"/>
  </si>
  <si>
    <t>受講費</t>
    <rPh sb="0" eb="3">
      <t>ジュコウヒ</t>
    </rPh>
    <phoneticPr fontId="1"/>
  </si>
  <si>
    <t>教材費</t>
    <rPh sb="0" eb="3">
      <t>キョウザイヒ</t>
    </rPh>
    <phoneticPr fontId="1"/>
  </si>
  <si>
    <t>旅費・交通費</t>
    <rPh sb="0" eb="2">
      <t>リョヒ</t>
    </rPh>
    <rPh sb="3" eb="6">
      <t>コウツウヒ</t>
    </rPh>
    <phoneticPr fontId="1"/>
  </si>
  <si>
    <t>【１】教育機関の情報</t>
    <rPh sb="3" eb="5">
      <t>キョウイク</t>
    </rPh>
    <rPh sb="5" eb="7">
      <t>キカン</t>
    </rPh>
    <rPh sb="8" eb="10">
      <t>ジョウホウ</t>
    </rPh>
    <phoneticPr fontId="1"/>
  </si>
  <si>
    <t>教育機関名</t>
    <rPh sb="0" eb="2">
      <t>キョウイク</t>
    </rPh>
    <rPh sb="2" eb="4">
      <t>キカン</t>
    </rPh>
    <rPh sb="4" eb="5">
      <t>メイ</t>
    </rPh>
    <phoneticPr fontId="1"/>
  </si>
  <si>
    <t>教育機関管理者　氏名</t>
    <rPh sb="0" eb="2">
      <t>キョウイク</t>
    </rPh>
    <rPh sb="2" eb="4">
      <t>キカン</t>
    </rPh>
    <rPh sb="4" eb="7">
      <t>カンリシャ</t>
    </rPh>
    <rPh sb="8" eb="10">
      <t>シメイ</t>
    </rPh>
    <phoneticPr fontId="1"/>
  </si>
  <si>
    <t>担当者　氏名</t>
    <rPh sb="0" eb="3">
      <t>タントウシャ</t>
    </rPh>
    <rPh sb="4" eb="6">
      <t>シメイ</t>
    </rPh>
    <phoneticPr fontId="1"/>
  </si>
  <si>
    <t>担当者　メールアドレス</t>
    <rPh sb="0" eb="3">
      <t>タントウシャ</t>
    </rPh>
    <phoneticPr fontId="1"/>
  </si>
  <si>
    <t>【２】実施内容</t>
    <rPh sb="3" eb="5">
      <t>ジッシ</t>
    </rPh>
    <rPh sb="5" eb="7">
      <t>ナイヨウ</t>
    </rPh>
    <phoneticPr fontId="1"/>
  </si>
  <si>
    <t>開講分野</t>
    <rPh sb="0" eb="2">
      <t>カイコウ</t>
    </rPh>
    <rPh sb="2" eb="4">
      <t>ブンヤ</t>
    </rPh>
    <phoneticPr fontId="1"/>
  </si>
  <si>
    <t>実施後</t>
    <rPh sb="0" eb="2">
      <t>ジッシ</t>
    </rPh>
    <rPh sb="2" eb="3">
      <t>ゴ</t>
    </rPh>
    <phoneticPr fontId="1"/>
  </si>
  <si>
    <t>備考欄（主な内訳）</t>
    <rPh sb="0" eb="3">
      <t>ビコウラン</t>
    </rPh>
    <rPh sb="4" eb="5">
      <t>オモ</t>
    </rPh>
    <rPh sb="6" eb="8">
      <t>ウチワケ</t>
    </rPh>
    <phoneticPr fontId="1"/>
  </si>
  <si>
    <t>脳卒中</t>
  </si>
  <si>
    <t>神経筋障害</t>
  </si>
  <si>
    <t>脊髄障害</t>
  </si>
  <si>
    <t>発達障害</t>
  </si>
  <si>
    <t>運動器</t>
  </si>
  <si>
    <t>切断</t>
  </si>
  <si>
    <t>徒手理学療法</t>
  </si>
  <si>
    <t>スポーツ理学療法</t>
  </si>
  <si>
    <t>循環</t>
  </si>
  <si>
    <t>呼吸</t>
  </si>
  <si>
    <t>代謝</t>
  </si>
  <si>
    <t>地域理学療法</t>
  </si>
  <si>
    <t>健康増進・参加</t>
  </si>
  <si>
    <t>介護予防</t>
  </si>
  <si>
    <t>補装具</t>
  </si>
  <si>
    <t>物理療法</t>
  </si>
  <si>
    <t>褥瘡・創傷ケア</t>
  </si>
  <si>
    <t>疼痛管理</t>
  </si>
  <si>
    <t>臨床教育</t>
  </si>
  <si>
    <t>管理・運営</t>
  </si>
  <si>
    <t>学校教育</t>
  </si>
  <si>
    <t>必須科目</t>
    <rPh sb="0" eb="2">
      <t>ヒッス</t>
    </rPh>
    <rPh sb="2" eb="4">
      <t>カモク</t>
    </rPh>
    <phoneticPr fontId="1"/>
  </si>
  <si>
    <t>番号</t>
    <rPh sb="0" eb="2">
      <t>バンゴウ</t>
    </rPh>
    <phoneticPr fontId="1"/>
  </si>
  <si>
    <t>必須／選択科目</t>
    <rPh sb="0" eb="2">
      <t>ヒッス</t>
    </rPh>
    <rPh sb="3" eb="5">
      <t>センタク</t>
    </rPh>
    <rPh sb="5" eb="7">
      <t>カモク</t>
    </rPh>
    <phoneticPr fontId="1"/>
  </si>
  <si>
    <t>研修形式</t>
    <rPh sb="0" eb="2">
      <t>ケンシュウ</t>
    </rPh>
    <rPh sb="2" eb="4">
      <t>ケイシキ</t>
    </rPh>
    <phoneticPr fontId="1"/>
  </si>
  <si>
    <t>オンライン形式時の視聴確認方法</t>
    <rPh sb="5" eb="7">
      <t>ケイシキ</t>
    </rPh>
    <rPh sb="7" eb="8">
      <t>トキ</t>
    </rPh>
    <rPh sb="9" eb="11">
      <t>シチョウ</t>
    </rPh>
    <rPh sb="11" eb="13">
      <t>カクニン</t>
    </rPh>
    <rPh sb="13" eb="15">
      <t>ホウホウ</t>
    </rPh>
    <phoneticPr fontId="1"/>
  </si>
  <si>
    <t>選択科目</t>
    <rPh sb="0" eb="2">
      <t>センタク</t>
    </rPh>
    <rPh sb="2" eb="4">
      <t>カモク</t>
    </rPh>
    <phoneticPr fontId="1"/>
  </si>
  <si>
    <t>開講有無</t>
    <rPh sb="0" eb="2">
      <t>カイコウ</t>
    </rPh>
    <rPh sb="2" eb="4">
      <t>ウム</t>
    </rPh>
    <phoneticPr fontId="1"/>
  </si>
  <si>
    <t>視聴確認方法で「その他」の場合の方法</t>
    <rPh sb="0" eb="2">
      <t>シチョウ</t>
    </rPh>
    <rPh sb="2" eb="4">
      <t>カクニン</t>
    </rPh>
    <rPh sb="4" eb="6">
      <t>ホウホウ</t>
    </rPh>
    <rPh sb="10" eb="11">
      <t>ホカ</t>
    </rPh>
    <rPh sb="13" eb="15">
      <t>バアイ</t>
    </rPh>
    <rPh sb="16" eb="18">
      <t>ホウホウ</t>
    </rPh>
    <phoneticPr fontId="1"/>
  </si>
  <si>
    <t>座学／実技</t>
    <rPh sb="0" eb="2">
      <t>ザガク</t>
    </rPh>
    <rPh sb="3" eb="5">
      <t>ジツギ</t>
    </rPh>
    <phoneticPr fontId="1"/>
  </si>
  <si>
    <t>担当者　所属</t>
    <rPh sb="0" eb="3">
      <t>タントウシャ</t>
    </rPh>
    <rPh sb="4" eb="6">
      <t>ショゾク</t>
    </rPh>
    <phoneticPr fontId="1"/>
  </si>
  <si>
    <t>経営管理論</t>
  </si>
  <si>
    <t>保健医療福祉組織論</t>
  </si>
  <si>
    <t>保健医療福祉政策論</t>
  </si>
  <si>
    <t>医療経済論</t>
  </si>
  <si>
    <t>ヘルスケアサービス管理論</t>
  </si>
  <si>
    <t>理学療法組織管理論</t>
  </si>
  <si>
    <t>人的資源管理論</t>
  </si>
  <si>
    <t>人材育成論</t>
  </si>
  <si>
    <t>理学療法専門概論</t>
  </si>
  <si>
    <t>理学療法管理概論</t>
  </si>
  <si>
    <t>理学療法概論</t>
  </si>
  <si>
    <t>情報学総論</t>
  </si>
  <si>
    <t>組織学総論</t>
  </si>
  <si>
    <t>教育学総論</t>
  </si>
  <si>
    <t>管理学総論</t>
  </si>
  <si>
    <t>社会資源の活用</t>
  </si>
  <si>
    <t>患者・家族教育の意義とその方法</t>
  </si>
  <si>
    <t>自立支援や疾病管理の補助具．機器とその活用</t>
  </si>
  <si>
    <t>終末期における理学療法</t>
  </si>
  <si>
    <t>在宅生活の充実と社会参加促進のための生活期理学療法</t>
  </si>
  <si>
    <t>機能回復と日常生活活動自立に向けた回復期理学療法</t>
  </si>
  <si>
    <t>早期離床と合併症予防のための急性期理学療法</t>
  </si>
  <si>
    <t>理学療法介入の意義と理学療法士の役割</t>
  </si>
  <si>
    <t>医学的診断と治療介入</t>
  </si>
  <si>
    <t>正常な構造・機能と疾病の基礎</t>
  </si>
  <si>
    <t>物理療法機器保守管理総論</t>
  </si>
  <si>
    <t>神経生理学的検査を用いた評価の基本と実際</t>
  </si>
  <si>
    <t>牽引療法の基本的知識と生理学的機序　適応と禁忌</t>
  </si>
  <si>
    <t>水治療法の基本的知識と生理学的機序　適応と禁忌</t>
  </si>
  <si>
    <t>光線療法（レーザー・赤外線・紫外線）の基本的知識と生理学的機序　適応と禁忌</t>
  </si>
  <si>
    <t>バイオフィードバック療法の基本的知識と生理学的機序　適応と禁忌</t>
  </si>
  <si>
    <t>電気刺激療法の基本的知識と生理学的機序　適応と禁忌</t>
  </si>
  <si>
    <t>超短波・極超短波の基本的知識と生理学的機序　適応と禁忌</t>
  </si>
  <si>
    <t>超音波療法の基本的知識と生理学的機序　適応と禁忌</t>
  </si>
  <si>
    <t>温熱・寒冷療法の基本的知識と生理学的機序　適応と禁忌</t>
  </si>
  <si>
    <t>疼痛制御に関する生理学・病理学と物理療法</t>
  </si>
  <si>
    <t>ガイドラインにおける物理療法の意義</t>
  </si>
  <si>
    <t>物理療法の歴史と定義（用語）</t>
  </si>
  <si>
    <t>補装具領域における将来展望</t>
  </si>
  <si>
    <t>自立支援ロボット（歩行補助ロボット等）</t>
  </si>
  <si>
    <t>補装具の分野における理学療法士の役割</t>
  </si>
  <si>
    <t>義肢・装具作成後の定期点検（フォローアップ）</t>
  </si>
  <si>
    <t>装具療法の理解と実際、治療用装具</t>
  </si>
  <si>
    <t>障害者総合支援法の概要、補装具費支給制度の理解</t>
  </si>
  <si>
    <t>適切な補装具の処方のための理学療法評価</t>
  </si>
  <si>
    <t>補装具：歩行器、歩行補助杖</t>
  </si>
  <si>
    <t>補装具：車椅子、電動車椅子</t>
    <rPh sb="5" eb="7">
      <t>イス</t>
    </rPh>
    <rPh sb="11" eb="13">
      <t>イス</t>
    </rPh>
    <phoneticPr fontId="1"/>
  </si>
  <si>
    <t>補装具：義肢、装具</t>
  </si>
  <si>
    <t>補装具の分野における理学療法学概説</t>
  </si>
  <si>
    <t>介護予防</t>
    <rPh sb="0" eb="4">
      <t>カイゴヨボウ</t>
    </rPh>
    <phoneticPr fontId="1"/>
  </si>
  <si>
    <t>介護予防理学療法の将来展望</t>
  </si>
  <si>
    <t>介護予防のための安全管理</t>
  </si>
  <si>
    <t>介護予防へのかかわり方の実際（地域ケア会議）</t>
  </si>
  <si>
    <t>介護予防へのかかわり方の実際（講演会、研修会）</t>
  </si>
  <si>
    <t>介護予防へのかかわり方の実際（通いの場）</t>
  </si>
  <si>
    <t>介護予防へのかかわり方の実際（訪問・通所）</t>
  </si>
  <si>
    <t>介護予防事業の推進支援</t>
  </si>
  <si>
    <t>介護予防における理学療法介入</t>
  </si>
  <si>
    <t>介護予防における理学療法評価</t>
  </si>
  <si>
    <t>要介護化のリスク</t>
  </si>
  <si>
    <t>要介護の要因</t>
  </si>
  <si>
    <t>機能・活動・参加に対する加齢の影響</t>
  </si>
  <si>
    <t>介護予防における理学療法士の役割</t>
  </si>
  <si>
    <t>介護予防に関わる制度</t>
  </si>
  <si>
    <t>介護予防概説</t>
  </si>
  <si>
    <t>発症予防、重症化予防、再発予防</t>
  </si>
  <si>
    <t>地域理学療法の将来展望</t>
  </si>
  <si>
    <t>施設サービスにおける理学療法と保険制度</t>
  </si>
  <si>
    <t>通所サービスにおける理学療法と保険制度</t>
  </si>
  <si>
    <t>訪問サービスにおける理学療法と保険制度</t>
  </si>
  <si>
    <t>訪問介護員、介護支援専門員の役割</t>
    <rPh sb="4" eb="5">
      <t>イン</t>
    </rPh>
    <phoneticPr fontId="1"/>
  </si>
  <si>
    <t>プライマリ・ケアにおける多職種の役割</t>
  </si>
  <si>
    <t>地域理学療法における理学療法評価</t>
  </si>
  <si>
    <t>地域理学療法に関わる制度</t>
  </si>
  <si>
    <t>地域理学療法学概説</t>
  </si>
  <si>
    <t>糖尿病患者への社会生活支援</t>
  </si>
  <si>
    <t>小児・思春期および妊娠と糖尿病における糖尿病理学療法</t>
  </si>
  <si>
    <t>高齢糖尿病者に対する理学療法</t>
  </si>
  <si>
    <t>糖尿病を有する理学療法対象患者への対応</t>
  </si>
  <si>
    <t>合併症に対する理学療法：糖尿病足病変</t>
  </si>
  <si>
    <t>合併症に対する理学療法：糖尿病性腎症</t>
  </si>
  <si>
    <t>合併症に対する理学療法：糖尿病網膜症</t>
  </si>
  <si>
    <t>合併症に対する理学療法：糖尿病性神経障害</t>
  </si>
  <si>
    <t>運動療法・身体活動とその効果、理学療法介入と血糖管理</t>
  </si>
  <si>
    <t>心理・行動学的な理論に基づいた患者教育および自己管理行動の促進</t>
  </si>
  <si>
    <t>疾患によって生じる障害とその評価および予後予測</t>
  </si>
  <si>
    <t>運動療法のエビデンス</t>
  </si>
  <si>
    <t>糖尿病治療に関わるチーム医療の役割</t>
  </si>
  <si>
    <t>呼吸</t>
    <rPh sb="0" eb="2">
      <t>コキュウ</t>
    </rPh>
    <phoneticPr fontId="1"/>
  </si>
  <si>
    <t>外科手術後の呼吸理学療法</t>
  </si>
  <si>
    <t>肺炎・無気肺に対する呼吸理学療法</t>
  </si>
  <si>
    <t>神経筋疾患患者に対する呼吸理学療法</t>
  </si>
  <si>
    <t>人工呼吸器管理患者に対する呼吸理学療法</t>
  </si>
  <si>
    <t>間質性肺疾患患者に対する呼吸理学療法</t>
  </si>
  <si>
    <t>慢性閉塞性肺疾患患者に対する呼吸理学療法</t>
  </si>
  <si>
    <t>高齢者循環器疾患に対する循環器理学療法</t>
  </si>
  <si>
    <t>腎機能障害に対する循環器理学療法</t>
  </si>
  <si>
    <t>末梢血管疾患に対する循環器理学療法</t>
  </si>
  <si>
    <t>大血管疾患患者に対する循環器理学療法</t>
  </si>
  <si>
    <t>心不全患者に対する循環器理学療法</t>
  </si>
  <si>
    <t>虚血性心疾患患者に対する循環器理学療法</t>
  </si>
  <si>
    <t>徒手理学療法の研究法</t>
  </si>
  <si>
    <t>徒手理学療法におけるスクリーニング検査</t>
  </si>
  <si>
    <t>神経系に対する徒手理学療法</t>
  </si>
  <si>
    <t>軟部組織に対する徒手理学療法</t>
  </si>
  <si>
    <t>関節系に対する徒手理学療法</t>
  </si>
  <si>
    <t>徒手理学療法のためのコミュニケーションスキル</t>
  </si>
  <si>
    <t>クリニカルリーズニングを用いた臨床意思決定</t>
  </si>
  <si>
    <t>クリニカルリーズニングにおける仮説カテゴリとリーズニングプロセス</t>
  </si>
  <si>
    <t>神経筋骨格系機能障害の管理・予防</t>
  </si>
  <si>
    <t>徒手理学療法に必要な機能評価とその解釈</t>
  </si>
  <si>
    <t>徒手理学療法の行動科学</t>
  </si>
  <si>
    <t>徒手理学療法の臨床科学</t>
  </si>
  <si>
    <t>神経筋骨格系機能障害の病態</t>
  </si>
  <si>
    <t>神経筋骨格系システムの解剖学・生理学</t>
  </si>
  <si>
    <t>徒手理学療法のエビデンス</t>
  </si>
  <si>
    <t>障がい者スポーツ　障害別各論</t>
  </si>
  <si>
    <t>障がい者スポーツ　総論</t>
  </si>
  <si>
    <t>スポーツ用装具・テーピング・物理療法とその活用</t>
  </si>
  <si>
    <t>スポーツ外傷・障害への理学療法　頭頸部・体幹</t>
  </si>
  <si>
    <t>スポーツ外傷・障害への理学療法　下肢</t>
  </si>
  <si>
    <t>スポーツ外傷・障害への理学療法　上肢</t>
  </si>
  <si>
    <t>パフォーマンス向上のための介入とその方法</t>
  </si>
  <si>
    <t>スポーツ外傷・障害の発生・再発予防のための理学療法</t>
  </si>
  <si>
    <t>スポーツ外傷・障害のアスレティックリハビリテーション</t>
  </si>
  <si>
    <t>スポーツ外傷の急性期対応</t>
  </si>
  <si>
    <t>アンチドーピング</t>
  </si>
  <si>
    <t>スポーツ外傷・障害の機能評価</t>
  </si>
  <si>
    <t>スポーツ理学療法　総論</t>
  </si>
  <si>
    <t>日常生活活動の自立に向けた義肢装着後の理学療法</t>
  </si>
  <si>
    <t>歩行能力向上に向けた義足装着後の理学療法</t>
  </si>
  <si>
    <t>切断肢の機能向上に向けた義足装着前の理学療法</t>
  </si>
  <si>
    <t>義肢のバイオメカニクス</t>
  </si>
  <si>
    <t>義肢の種類と構造的特徴</t>
  </si>
  <si>
    <t>下肢切断に対する理学療法ガイドラインとその適応</t>
  </si>
  <si>
    <t>運動器</t>
    <rPh sb="0" eb="3">
      <t>ウンドウキ</t>
    </rPh>
    <phoneticPr fontId="1"/>
  </si>
  <si>
    <t>スポ－ツ理学療法</t>
  </si>
  <si>
    <t>末梢神経障害の理学療法</t>
  </si>
  <si>
    <t>筋・腱・靱帯損傷後の外科的治療と理学療法</t>
  </si>
  <si>
    <t>変形性関節症の理学療法</t>
  </si>
  <si>
    <t>骨折・外傷後の治癒過程と理学療法</t>
  </si>
  <si>
    <t>運動器疼痛の評価と理学療法</t>
  </si>
  <si>
    <t>関節可動域制限の要因と治療手技</t>
  </si>
  <si>
    <t>筋力評価の方法と筋力増強のメカニズム</t>
  </si>
  <si>
    <t>運動器理学療法</t>
  </si>
  <si>
    <t>重症化予防、合併症予防</t>
  </si>
  <si>
    <t>生活支援や疾病管理の補助具．機器とその活用</t>
  </si>
  <si>
    <t>医療的ケア児・重症心身障害児に対する理学療法</t>
  </si>
  <si>
    <t>低出生体重児・ハイリスク児に対する理学療法</t>
  </si>
  <si>
    <t>小児期の内部障害に対する理学療法</t>
  </si>
  <si>
    <t>筋・骨格系疾患に対する理学療法</t>
  </si>
  <si>
    <t>中枢神経系疾患に対する理学療法②</t>
  </si>
  <si>
    <t>中枢神経系疾患に対する理学療法①</t>
  </si>
  <si>
    <t>運動・精神発達とその評価方法</t>
  </si>
  <si>
    <t>合併症予防や医学的管理</t>
  </si>
  <si>
    <t>終末期における理学療法脊髄損傷者の排尿・排便障害と性機能障害に対する理学療法</t>
  </si>
  <si>
    <t>脊髄損傷後の活動・参加制限に対する理学療法</t>
  </si>
  <si>
    <t>脊髄損傷後の呼吸障害・循環障害に対する理学療法</t>
  </si>
  <si>
    <t>脊髄損傷後の運動機能障害に対する理学療法</t>
  </si>
  <si>
    <t>神経理学療法</t>
  </si>
  <si>
    <t>発症予防、重症化予防、合併症予防</t>
  </si>
  <si>
    <t>機能改善と日常生活活動自立に向けた改善期理学療法</t>
  </si>
  <si>
    <t>神経筋障害の活動・参加制限に対する理学療法</t>
  </si>
  <si>
    <t>神経筋障害の非運動機能障害に対する理学療法</t>
  </si>
  <si>
    <t>神経筋障害の運動機能障害に対する理学療法</t>
  </si>
  <si>
    <t>脳卒中</t>
    <rPh sb="0" eb="3">
      <t>ノウソッチュウ</t>
    </rPh>
    <phoneticPr fontId="1"/>
  </si>
  <si>
    <t>基礎理学療法</t>
  </si>
  <si>
    <t>脳卒中後の活動・参加制限に対する理学療法</t>
  </si>
  <si>
    <t>脳卒中後の高次脳機能障害に対する理学療法</t>
  </si>
  <si>
    <t>脳卒中後の運動機能障害に対する理学療法</t>
  </si>
  <si>
    <t>分野を選択してください</t>
    <rPh sb="0" eb="2">
      <t>ブンヤ</t>
    </rPh>
    <rPh sb="3" eb="5">
      <t>センタク</t>
    </rPh>
    <phoneticPr fontId="1"/>
  </si>
  <si>
    <t>分野を選択してください</t>
    <rPh sb="0" eb="2">
      <t>ブンヤ</t>
    </rPh>
    <rPh sb="3" eb="5">
      <t>センタク</t>
    </rPh>
    <phoneticPr fontId="1"/>
  </si>
  <si>
    <t>循環</t>
    <rPh sb="0" eb="2">
      <t>ジュンカン</t>
    </rPh>
    <phoneticPr fontId="2"/>
  </si>
  <si>
    <t>小児理学療法</t>
    <rPh sb="0" eb="2">
      <t>ショウニ</t>
    </rPh>
    <rPh sb="2" eb="4">
      <t>リガク</t>
    </rPh>
    <rPh sb="4" eb="6">
      <t>リョウホウ</t>
    </rPh>
    <phoneticPr fontId="2"/>
  </si>
  <si>
    <t>心血管理学療法</t>
    <rPh sb="0" eb="3">
      <t>シンケッカン</t>
    </rPh>
    <rPh sb="3" eb="5">
      <t>リガク</t>
    </rPh>
    <rPh sb="5" eb="7">
      <t>リョウホウ</t>
    </rPh>
    <phoneticPr fontId="2"/>
  </si>
  <si>
    <t>呼吸理学療法</t>
    <rPh sb="0" eb="2">
      <t>コキュウ</t>
    </rPh>
    <rPh sb="2" eb="4">
      <t>リガク</t>
    </rPh>
    <rPh sb="4" eb="6">
      <t>リョウホウ</t>
    </rPh>
    <phoneticPr fontId="2"/>
  </si>
  <si>
    <t>糖尿病理学療法</t>
    <rPh sb="0" eb="3">
      <t>トウニョウビョウ</t>
    </rPh>
    <rPh sb="3" eb="5">
      <t>リガク</t>
    </rPh>
    <rPh sb="5" eb="7">
      <t>リョウホウ</t>
    </rPh>
    <phoneticPr fontId="2"/>
  </si>
  <si>
    <t>地域理学療法</t>
    <rPh sb="0" eb="2">
      <t>チイキ</t>
    </rPh>
    <phoneticPr fontId="2"/>
  </si>
  <si>
    <t>予防理学療法</t>
    <rPh sb="0" eb="2">
      <t>ヨボウ</t>
    </rPh>
    <rPh sb="2" eb="4">
      <t>リガク</t>
    </rPh>
    <rPh sb="4" eb="6">
      <t>リョウホウ</t>
    </rPh>
    <phoneticPr fontId="2"/>
  </si>
  <si>
    <t>支援工学理学療法</t>
    <rPh sb="0" eb="2">
      <t>シエン</t>
    </rPh>
    <rPh sb="2" eb="4">
      <t>コウガク</t>
    </rPh>
    <rPh sb="4" eb="6">
      <t>リガク</t>
    </rPh>
    <rPh sb="6" eb="8">
      <t>リョウホウ</t>
    </rPh>
    <phoneticPr fontId="2"/>
  </si>
  <si>
    <t>講師</t>
    <rPh sb="0" eb="2">
      <t>コウシ</t>
    </rPh>
    <phoneticPr fontId="1"/>
  </si>
  <si>
    <t>会員番号</t>
    <rPh sb="0" eb="2">
      <t>カイイン</t>
    </rPh>
    <rPh sb="2" eb="4">
      <t>バンゴウ</t>
    </rPh>
    <phoneticPr fontId="1"/>
  </si>
  <si>
    <t>登録理学療法士 登録番号</t>
    <rPh sb="0" eb="7">
      <t>トウロクリガクリョウホウシ</t>
    </rPh>
    <rPh sb="8" eb="10">
      <t>トウロク</t>
    </rPh>
    <rPh sb="10" eb="12">
      <t>バンゴウ</t>
    </rPh>
    <phoneticPr fontId="1"/>
  </si>
  <si>
    <t>認定理学療法士 登録番号</t>
    <rPh sb="0" eb="2">
      <t>ニンテイ</t>
    </rPh>
    <rPh sb="2" eb="4">
      <t>リガク</t>
    </rPh>
    <rPh sb="4" eb="7">
      <t>リョウホウシ</t>
    </rPh>
    <rPh sb="8" eb="10">
      <t>トウロク</t>
    </rPh>
    <rPh sb="10" eb="12">
      <t>バンゴウ</t>
    </rPh>
    <phoneticPr fontId="1"/>
  </si>
  <si>
    <t>認定理学療法士取得分野</t>
    <rPh sb="0" eb="2">
      <t>ニンテイ</t>
    </rPh>
    <rPh sb="2" eb="7">
      <t>リガクリョウホウシ</t>
    </rPh>
    <rPh sb="7" eb="9">
      <t>シュトク</t>
    </rPh>
    <rPh sb="9" eb="11">
      <t>ブンヤ</t>
    </rPh>
    <phoneticPr fontId="1"/>
  </si>
  <si>
    <t>専門理学療法士 登録番号</t>
    <rPh sb="0" eb="2">
      <t>センモン</t>
    </rPh>
    <rPh sb="2" eb="4">
      <t>リガク</t>
    </rPh>
    <rPh sb="4" eb="7">
      <t>リョウホウシ</t>
    </rPh>
    <rPh sb="8" eb="10">
      <t>トウロク</t>
    </rPh>
    <rPh sb="10" eb="12">
      <t>バンゴウ</t>
    </rPh>
    <phoneticPr fontId="1"/>
  </si>
  <si>
    <t>開講概要</t>
    <rPh sb="0" eb="2">
      <t>カイコウ</t>
    </rPh>
    <rPh sb="2" eb="4">
      <t>ガイヨウ</t>
    </rPh>
    <phoneticPr fontId="1"/>
  </si>
  <si>
    <r>
      <rPr>
        <b/>
        <sz val="11"/>
        <rFont val="ＭＳ Ｐゴシック"/>
        <family val="3"/>
        <charset val="128"/>
        <scheme val="minor"/>
      </rPr>
      <t>科目名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（開講分野を選択すると自動反映）</t>
    </r>
    <rPh sb="0" eb="3">
      <t>カモクメイ</t>
    </rPh>
    <rPh sb="5" eb="7">
      <t>カイコウ</t>
    </rPh>
    <rPh sb="7" eb="9">
      <t>ブンヤ</t>
    </rPh>
    <rPh sb="10" eb="12">
      <t>センタク</t>
    </rPh>
    <rPh sb="15" eb="17">
      <t>ジドウ</t>
    </rPh>
    <rPh sb="17" eb="19">
      <t>ハンエイ</t>
    </rPh>
    <phoneticPr fontId="1"/>
  </si>
  <si>
    <t>実施前</t>
    <rPh sb="0" eb="3">
      <t>ジッシマエ</t>
    </rPh>
    <phoneticPr fontId="1"/>
  </si>
  <si>
    <t>健康とその管理</t>
  </si>
  <si>
    <t>生活習慣病の病因と診断</t>
  </si>
  <si>
    <t>健康増進に関する政策および施策</t>
  </si>
  <si>
    <t>運動生理学</t>
  </si>
  <si>
    <t>機能解剖とバイオメカニクス</t>
  </si>
  <si>
    <t>運動プログラム作成の理論的背景</t>
  </si>
  <si>
    <t>行動変容とその援助</t>
  </si>
  <si>
    <t>心の健康とその管理</t>
  </si>
  <si>
    <t>成長・発達と身体の変化</t>
  </si>
  <si>
    <t>性差および加齢変化</t>
  </si>
  <si>
    <t>介護予防としての健康増進・参加</t>
  </si>
  <si>
    <t>栄養管理と健康増進</t>
  </si>
  <si>
    <t>安全管理と他職種連携</t>
    <rPh sb="5" eb="6">
      <t>タ</t>
    </rPh>
    <phoneticPr fontId="1"/>
  </si>
  <si>
    <t>衝撃波（圧力波）療法の基本的知識と生理学的機序　適応と禁忌</t>
    <rPh sb="4" eb="6">
      <t>アツリョク</t>
    </rPh>
    <rPh sb="6" eb="7">
      <t>ナミ</t>
    </rPh>
    <phoneticPr fontId="1"/>
  </si>
  <si>
    <t>災害・緊急時の避難所における理学療法管理・運営の実際（技術編８）</t>
    <rPh sb="24" eb="26">
      <t>ジッサイ</t>
    </rPh>
    <phoneticPr fontId="1"/>
  </si>
  <si>
    <t>スポーツ理学療法</t>
    <rPh sb="4" eb="8">
      <t>リガクリョウホウ</t>
    </rPh>
    <phoneticPr fontId="1"/>
  </si>
  <si>
    <t>開講日または開講期間</t>
    <rPh sb="0" eb="2">
      <t>カイコウ</t>
    </rPh>
    <rPh sb="2" eb="3">
      <t>ニチ</t>
    </rPh>
    <rPh sb="6" eb="8">
      <t>カイコウ</t>
    </rPh>
    <rPh sb="8" eb="10">
      <t>キカン</t>
    </rPh>
    <phoneticPr fontId="1"/>
  </si>
  <si>
    <t>理学療法教育</t>
    <rPh sb="4" eb="6">
      <t>キョウイク</t>
    </rPh>
    <phoneticPr fontId="1"/>
  </si>
  <si>
    <t>専門理学療法士取得分野</t>
    <rPh sb="0" eb="2">
      <t>センモン</t>
    </rPh>
    <rPh sb="2" eb="7">
      <t>リガクリョウホウシ</t>
    </rPh>
    <rPh sb="7" eb="9">
      <t>シュトク</t>
    </rPh>
    <rPh sb="9" eb="11">
      <t>ブンヤ</t>
    </rPh>
    <phoneticPr fontId="1"/>
  </si>
  <si>
    <t>認定理学療法士臨床認定カリキュラム教育機関　実施報告書</t>
    <rPh sb="0" eb="2">
      <t>ニンテイ</t>
    </rPh>
    <rPh sb="2" eb="7">
      <t>リガクリョウホウシ</t>
    </rPh>
    <rPh sb="7" eb="11">
      <t>リンショウニンテイ</t>
    </rPh>
    <rPh sb="17" eb="19">
      <t>キョウイク</t>
    </rPh>
    <rPh sb="19" eb="21">
      <t>キカン</t>
    </rPh>
    <rPh sb="22" eb="24">
      <t>ジッシ</t>
    </rPh>
    <rPh sb="24" eb="27">
      <t>ホウコクショ</t>
    </rPh>
    <phoneticPr fontId="1"/>
  </si>
  <si>
    <t>認定理学療法士臨床認定カリキュラム教育機関　会計報告書</t>
    <rPh sb="0" eb="2">
      <t>ニンテイ</t>
    </rPh>
    <rPh sb="2" eb="7">
      <t>リガクリョウホウシ</t>
    </rPh>
    <rPh sb="7" eb="11">
      <t>リンショウニンテイ</t>
    </rPh>
    <rPh sb="17" eb="19">
      <t>キョウイク</t>
    </rPh>
    <rPh sb="19" eb="21">
      <t>キカン</t>
    </rPh>
    <rPh sb="22" eb="24">
      <t>カイケイ</t>
    </rPh>
    <rPh sb="24" eb="27">
      <t>ホウコクショ</t>
    </rPh>
    <phoneticPr fontId="1"/>
  </si>
  <si>
    <r>
      <t>教材作成・購入費</t>
    </r>
    <r>
      <rPr>
        <sz val="9"/>
        <rFont val="ＭＳ Ｐゴシック"/>
        <family val="3"/>
        <charset val="128"/>
        <scheme val="minor"/>
      </rPr>
      <t>（講師謝金除く）</t>
    </r>
    <rPh sb="0" eb="2">
      <t>キョウザイ</t>
    </rPh>
    <rPh sb="2" eb="4">
      <t>サクセイ</t>
    </rPh>
    <rPh sb="5" eb="7">
      <t>コウニュウ</t>
    </rPh>
    <rPh sb="7" eb="8">
      <t>ヒ</t>
    </rPh>
    <rPh sb="9" eb="11">
      <t>コウシ</t>
    </rPh>
    <rPh sb="11" eb="13">
      <t>シャキン</t>
    </rPh>
    <rPh sb="13" eb="14">
      <t>ノゾ</t>
    </rPh>
    <phoneticPr fontId="1"/>
  </si>
  <si>
    <t>消耗什器備品費</t>
  </si>
  <si>
    <t>通信運搬費</t>
    <rPh sb="0" eb="2">
      <t>ツウシン</t>
    </rPh>
    <rPh sb="2" eb="4">
      <t>ウンパン</t>
    </rPh>
    <rPh sb="4" eb="5">
      <t>ヒ</t>
    </rPh>
    <phoneticPr fontId="1"/>
  </si>
  <si>
    <t>賃借費</t>
    <rPh sb="0" eb="2">
      <t>チンシャク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</si>
  <si>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</si>
  <si>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疾病・障害特異的理学療法の実際（技術編８）（予後予測の実際）</t>
    <rPh sb="22" eb="26">
      <t>ヨゴヨソク</t>
    </rPh>
    <rPh sb="27" eb="29">
      <t>ジッサイ</t>
    </rPh>
    <phoneticPr fontId="1"/>
  </si>
  <si>
    <t>症例に基づく徒手理学療法の評価と介入（技術編１）（肩関節）</t>
    <rPh sb="19" eb="22">
      <t>ギジュツヘン</t>
    </rPh>
    <phoneticPr fontId="1"/>
  </si>
  <si>
    <t>症例に基づく徒手理学療法の評価と介入（技術編２）（頸椎・胸椎）</t>
    <rPh sb="19" eb="22">
      <t>ギジュツヘン</t>
    </rPh>
    <phoneticPr fontId="1"/>
  </si>
  <si>
    <t>症例に基づく徒手理学療法の評価と介入（技術編３）（腰椎・骨盤帯）</t>
    <rPh sb="19" eb="22">
      <t>ギジュツヘン</t>
    </rPh>
    <phoneticPr fontId="1"/>
  </si>
  <si>
    <t>症例に基づく徒手理学療法の評価と介入（技術編４）（股関節）</t>
    <rPh sb="19" eb="22">
      <t>ギジュツヘン</t>
    </rPh>
    <phoneticPr fontId="1"/>
  </si>
  <si>
    <t>症例に基づく徒手理学療法の評価と介入（技術編５）（膝関節）</t>
    <rPh sb="19" eb="22">
      <t>ギジュツヘン</t>
    </rPh>
    <phoneticPr fontId="1"/>
  </si>
  <si>
    <t>症例に基づく徒手理学療法の評価と介入（技術編６）（足関節．足部）</t>
    <rPh sb="19" eb="22">
      <t>ギジュツヘン</t>
    </rPh>
    <phoneticPr fontId="1"/>
  </si>
  <si>
    <t>症例に基づく徒手理学療法の評価と介入（技術編７）（肘・手関節・手指）</t>
    <rPh sb="19" eb="22">
      <t>ギジュツヘン</t>
    </rPh>
    <phoneticPr fontId="1"/>
  </si>
  <si>
    <t>症例に基づく徒手理学療法の評価と介入（技術編８）（顔面・前庭機能）</t>
    <rPh sb="19" eb="22">
      <t>ギジュツヘン</t>
    </rPh>
    <phoneticPr fontId="1"/>
  </si>
  <si>
    <t>疾病・障害特異的理学療法の実際（技術編３）（循環器理学療法に必要な機能的能力の評価指標）</t>
    <rPh sb="22" eb="25">
      <t>ジュンカンキ</t>
    </rPh>
    <phoneticPr fontId="1"/>
  </si>
  <si>
    <t>疾病・障害特異的理学療法の実際（技術編６）（他職種連携の実際）</t>
    <rPh sb="22" eb="23">
      <t>タ</t>
    </rPh>
    <phoneticPr fontId="1"/>
  </si>
  <si>
    <t>疾病・障害特異的理学療法の実際（技術編１）（ヘルスコミュニケーションの実際）</t>
    <rPh sb="16" eb="19">
      <t>ギジュツヘン</t>
    </rPh>
    <phoneticPr fontId="1"/>
  </si>
  <si>
    <t>疾病・障害特異的理学療法の実際（技術編２）（運動器の機能低下予防の実際）</t>
    <rPh sb="16" eb="19">
      <t>ギジュツヘン</t>
    </rPh>
    <phoneticPr fontId="1"/>
  </si>
  <si>
    <t>疾病・障害特異的理学療法の実際（技術編３）（転倒予防の実際）</t>
    <rPh sb="16" eb="19">
      <t>ギジュツヘン</t>
    </rPh>
    <phoneticPr fontId="1"/>
  </si>
  <si>
    <t>疾病・障害特異的理学療法の実際（技術編４）（認知機能低下予防の実際）</t>
    <rPh sb="16" eb="19">
      <t>ギジュツヘン</t>
    </rPh>
    <phoneticPr fontId="1"/>
  </si>
  <si>
    <t>疾病・障害特異的理学療法の実際（技術編５）（地域における介護予防の実際）</t>
    <rPh sb="16" eb="19">
      <t>ギジュツヘン</t>
    </rPh>
    <phoneticPr fontId="1"/>
  </si>
  <si>
    <t>疾病・障害特異的理学療法の実際（技術編６）（病院・施設における介護予防の実際）</t>
    <rPh sb="16" eb="19">
      <t>ギジュツヘン</t>
    </rPh>
    <phoneticPr fontId="1"/>
  </si>
  <si>
    <t>疾病・障害特異的理学療法の実際（技術編６）（装具チェックポイントとバイオメカニクスの実際）</t>
    <rPh sb="42" eb="44">
      <t>ジッサイ</t>
    </rPh>
    <phoneticPr fontId="1"/>
  </si>
  <si>
    <t>褥瘡・創傷によって生じる障害とその評価および予後予測</t>
  </si>
  <si>
    <t>褥瘡・創傷による運動機能障害に対する理学療法</t>
  </si>
  <si>
    <t>褥瘡・創傷による創面環境調整に対する理学療法</t>
  </si>
  <si>
    <t>褥瘡・創傷による活動・参加制限に対する理学療法</t>
  </si>
  <si>
    <t>発症予防、重症化予防、再発予防、合併症予防</t>
  </si>
  <si>
    <t>疼痛の生理学的機序</t>
  </si>
  <si>
    <t>慢性疼痛のエビデンスと介入法</t>
  </si>
  <si>
    <t>疼痛のスクリーニングと問診</t>
  </si>
  <si>
    <t>疼痛の評価</t>
  </si>
  <si>
    <t>疼痛に対する徒手療法・運動療法</t>
  </si>
  <si>
    <t>疼痛に対する物理療法　電気刺激療法</t>
  </si>
  <si>
    <t>選択してください</t>
  </si>
  <si>
    <t>開講有無を選択</t>
  </si>
  <si>
    <t>必須開講</t>
    <rPh sb="0" eb="2">
      <t>ヒッス</t>
    </rPh>
    <rPh sb="2" eb="4">
      <t>カイコウ</t>
    </rPh>
    <phoneticPr fontId="1"/>
  </si>
  <si>
    <t>必須１</t>
    <rPh sb="0" eb="2">
      <t>ヒッス</t>
    </rPh>
    <phoneticPr fontId="1"/>
  </si>
  <si>
    <t>必須２</t>
    <rPh sb="0" eb="2">
      <t>ヒッス</t>
    </rPh>
    <phoneticPr fontId="1"/>
  </si>
  <si>
    <t>必須３</t>
    <rPh sb="0" eb="2">
      <t>ヒッス</t>
    </rPh>
    <phoneticPr fontId="1"/>
  </si>
  <si>
    <t>必須４</t>
    <rPh sb="0" eb="2">
      <t>ヒッス</t>
    </rPh>
    <phoneticPr fontId="1"/>
  </si>
  <si>
    <t>必須５</t>
    <rPh sb="0" eb="2">
      <t>ヒッス</t>
    </rPh>
    <phoneticPr fontId="1"/>
  </si>
  <si>
    <t>必須６</t>
    <rPh sb="0" eb="2">
      <t>ヒッス</t>
    </rPh>
    <phoneticPr fontId="1"/>
  </si>
  <si>
    <t>必須７</t>
    <rPh sb="0" eb="2">
      <t>ヒッス</t>
    </rPh>
    <phoneticPr fontId="1"/>
  </si>
  <si>
    <t>必須８</t>
    <rPh sb="0" eb="2">
      <t>ヒッス</t>
    </rPh>
    <phoneticPr fontId="1"/>
  </si>
  <si>
    <t>必須９</t>
    <rPh sb="0" eb="2">
      <t>ヒッス</t>
    </rPh>
    <phoneticPr fontId="1"/>
  </si>
  <si>
    <t>必須１０</t>
    <rPh sb="0" eb="2">
      <t>ヒッス</t>
    </rPh>
    <phoneticPr fontId="1"/>
  </si>
  <si>
    <t>必須１１</t>
    <rPh sb="0" eb="2">
      <t>ヒッス</t>
    </rPh>
    <phoneticPr fontId="1"/>
  </si>
  <si>
    <t>必須１２</t>
    <rPh sb="0" eb="2">
      <t>ヒッス</t>
    </rPh>
    <phoneticPr fontId="1"/>
  </si>
  <si>
    <t>必須１３</t>
    <rPh sb="0" eb="2">
      <t>ヒッス</t>
    </rPh>
    <phoneticPr fontId="1"/>
  </si>
  <si>
    <t>必須１４</t>
    <rPh sb="0" eb="2">
      <t>ヒッス</t>
    </rPh>
    <phoneticPr fontId="1"/>
  </si>
  <si>
    <t>必須１５</t>
    <rPh sb="0" eb="2">
      <t>ヒッス</t>
    </rPh>
    <phoneticPr fontId="1"/>
  </si>
  <si>
    <t>選択１</t>
    <rPh sb="0" eb="2">
      <t>センタク</t>
    </rPh>
    <phoneticPr fontId="1"/>
  </si>
  <si>
    <t>選択２</t>
    <rPh sb="0" eb="2">
      <t>センタク</t>
    </rPh>
    <phoneticPr fontId="1"/>
  </si>
  <si>
    <t>選択３</t>
    <rPh sb="0" eb="2">
      <t>センタク</t>
    </rPh>
    <phoneticPr fontId="1"/>
  </si>
  <si>
    <t>選択４</t>
    <rPh sb="0" eb="2">
      <t>センタク</t>
    </rPh>
    <phoneticPr fontId="1"/>
  </si>
  <si>
    <t>選択５</t>
    <rPh sb="0" eb="2">
      <t>センタク</t>
    </rPh>
    <phoneticPr fontId="1"/>
  </si>
  <si>
    <t>選択６</t>
    <rPh sb="0" eb="2">
      <t>センタク</t>
    </rPh>
    <phoneticPr fontId="1"/>
  </si>
  <si>
    <t>選択７</t>
    <rPh sb="0" eb="2">
      <t>センタク</t>
    </rPh>
    <phoneticPr fontId="1"/>
  </si>
  <si>
    <t>選択８</t>
    <rPh sb="0" eb="2">
      <t>センタク</t>
    </rPh>
    <phoneticPr fontId="1"/>
  </si>
  <si>
    <t>疾病・障害特異的理学療法の実際（技術編１）（脳画像評価の実際）</t>
    <phoneticPr fontId="1"/>
  </si>
  <si>
    <t>疾病・障害特異的理学療法の実際（技術編２）（リスク管理の実際）</t>
    <phoneticPr fontId="1"/>
  </si>
  <si>
    <t>疾病・障害特異的理学療法の実際（技術編３）（歩行再建の実際）</t>
    <phoneticPr fontId="1"/>
  </si>
  <si>
    <t>疾病・障害特異的理学療法の実際（技術編４）（ニューロモデュレーションの実際）</t>
    <phoneticPr fontId="1"/>
  </si>
  <si>
    <t>疾病・障害特異的理学療法の実際（技術編５）（装具療法の実際）</t>
    <phoneticPr fontId="1"/>
  </si>
  <si>
    <t>疾病・障害特異的理学療法の実際（技術編６）（上肢トレーニングの実際）</t>
    <phoneticPr fontId="1"/>
  </si>
  <si>
    <t>疾病・障害特異的理学療法の実際（技術編７）（ロボット療法の実際）</t>
    <phoneticPr fontId="1"/>
  </si>
  <si>
    <t>　</t>
    <phoneticPr fontId="1"/>
  </si>
  <si>
    <t>理学療法士</t>
    <rPh sb="0" eb="5">
      <t>リガクリョウホウシ</t>
    </rPh>
    <phoneticPr fontId="1"/>
  </si>
  <si>
    <t>機能障害に対する発症早期の理学療法</t>
    <phoneticPr fontId="1"/>
  </si>
  <si>
    <t>疾病・障害特異的理学療法の実際（技術編１）（神経筋障害に対する評価の実際）</t>
    <phoneticPr fontId="1"/>
  </si>
  <si>
    <t>疾病・障害特異的理学療法の実際（技術編２）（パーキンソン病の実際）</t>
    <phoneticPr fontId="1"/>
  </si>
  <si>
    <t>疾病・障害特異的理学療法の実際（技術編３）（脊髄小脳変性症の実際）</t>
    <phoneticPr fontId="1"/>
  </si>
  <si>
    <t>疾病・障害特異的理学療法の実際（技術編４）（筋ジストロフィー症の実際）</t>
    <phoneticPr fontId="1"/>
  </si>
  <si>
    <t>疾病・障害特異的理学療法の実際（技術編５）（重症筋無力症の実際）</t>
    <phoneticPr fontId="1"/>
  </si>
  <si>
    <t>疾病・障害特異的理学療法の実際（技術編６）（筋萎縮性側索硬化症の実際）</t>
    <phoneticPr fontId="1"/>
  </si>
  <si>
    <t>疾病・障害特異的理学療法の実際（技術編７）（ギラン・バレー症候群の実際）</t>
    <phoneticPr fontId="1"/>
  </si>
  <si>
    <t>疾病・障害特異的理学療法の実際（技術編８）（多発性硬化症の実際）</t>
    <phoneticPr fontId="1"/>
  </si>
  <si>
    <t>疾病・障害特異的理学療法の実際（技術編１）（脊髄損傷の機能障害に対する評価の実際）</t>
    <phoneticPr fontId="1"/>
  </si>
  <si>
    <t>疾病・障害特異的理学療法の実際（技術編２）（リスク管理と合併症予防の実際）</t>
    <phoneticPr fontId="1"/>
  </si>
  <si>
    <t>疾病・障害特異的理学療法の実際（技術編３）（呼吸理学療法の実際）</t>
    <phoneticPr fontId="1"/>
  </si>
  <si>
    <t>疾病・障害特異的理学療法の実際（技術編４）（基本動作練習の実際　臥位～座位～移乗動作を中心に）</t>
    <phoneticPr fontId="1"/>
  </si>
  <si>
    <t>疾病・障害特異的理学療法の実際（技術編５）（基本動作練習の実際　車椅子操作・立位・歩行を中心に）</t>
    <phoneticPr fontId="1"/>
  </si>
  <si>
    <t>疾病・障害特異的理学療法の実際（技術編６）（ADL 練習の実際　食事・整容・更衣・排泄・入浴）</t>
    <phoneticPr fontId="1"/>
  </si>
  <si>
    <t>疾病・障害特異的理学療法の実際（技術編７）（ロボット療法と電気刺激療法の実際）</t>
    <phoneticPr fontId="1"/>
  </si>
  <si>
    <t>疾病・障害特異的理学療法の実際（技術編８）（自動車運転や障がい者スポーツの実際）</t>
    <phoneticPr fontId="1"/>
  </si>
  <si>
    <t>疾病・障害特異的理学療法の実際（技術編１）（運動発達に伴う姿勢反射の評価の実際）</t>
    <phoneticPr fontId="1"/>
  </si>
  <si>
    <t>疾病・障害特異的理学療法の実際（技術編２）（新生児期・乳児期の理学療法の実際）</t>
    <phoneticPr fontId="1"/>
  </si>
  <si>
    <t>疾病・障害特異的理学療法の実際（技術編３）（幼児期の理学療法の実際）</t>
    <phoneticPr fontId="1"/>
  </si>
  <si>
    <t>疾病・障害特異的理学療法の実際（技術編４）（学齢期の理学療法の実際）</t>
    <phoneticPr fontId="1"/>
  </si>
  <si>
    <t>疾病・障害特異的理学療法の実際（技術編５）（成人期の理学療法の実際）</t>
    <phoneticPr fontId="1"/>
  </si>
  <si>
    <t>疾病・障害特異的理学療法の実際（技術編６）（義肢・装具療法の実際）</t>
    <phoneticPr fontId="1"/>
  </si>
  <si>
    <t>疾病・障害特異的理学療法の実際（技術編７）（日常生活における福祉工学的アプローチの実際）</t>
    <phoneticPr fontId="1"/>
  </si>
  <si>
    <t>疾病・障害特異的理学療法の実際（技術編８）（療育・就学支援の実際）</t>
    <phoneticPr fontId="1"/>
  </si>
  <si>
    <t>疾病・障害特異的理学療法の実際（技術編１）（運動器画像評価の実際）</t>
    <phoneticPr fontId="1"/>
  </si>
  <si>
    <t>疾病・障害特異的理学療法の実際（技術編２）（肩関節疾患の機能解剖と理学療法）</t>
    <phoneticPr fontId="1"/>
  </si>
  <si>
    <t>疾病・障害特異的理学療法の実際（技術編３）（脊椎疾患の機能解剖と理学療法）</t>
    <phoneticPr fontId="1"/>
  </si>
  <si>
    <t>疾病・障害特異的理学療法の実際（技術編４）（股関節疾患の機能解剖と理学療法）</t>
    <phoneticPr fontId="1"/>
  </si>
  <si>
    <t>疾病・障害特異的理学療法の実際（技術編５）（膝関節疾患の機能解剖と理学療法）</t>
    <phoneticPr fontId="1"/>
  </si>
  <si>
    <t>疾病・障害特異的理学療法の実際（技術編６）（足関節疾患の機能解剖と理学療法）</t>
    <phoneticPr fontId="1"/>
  </si>
  <si>
    <t>疾病・障害特異的理学療法の実際（技術編７）（姿勢・歩行の評価・分析と理学療法の実際）</t>
    <phoneticPr fontId="1"/>
  </si>
  <si>
    <t>疾病・障害特異的理学療法の実際（技術編８）（多関節運動連鎖の評価と理学療法の実際）</t>
    <phoneticPr fontId="1"/>
  </si>
  <si>
    <t>疾病・障害特異的理学療法の実際（技術編１）（切断術前評価と理学療法介入）</t>
    <phoneticPr fontId="1"/>
  </si>
  <si>
    <t>疾病・障害特異的理学療法の実際（技術編２）（術後の断端管理）</t>
    <phoneticPr fontId="1"/>
  </si>
  <si>
    <t>疾病・障害特異的理学療法の実際（技術編３）（義肢装着前断端トレーニング）</t>
    <phoneticPr fontId="1"/>
  </si>
  <si>
    <t>疾病・障害特異的理学療法の実際（技術編４）（義肢装着下での立位・歩行トレーニング）</t>
    <phoneticPr fontId="1"/>
  </si>
  <si>
    <t>疾病・障害特異的理学療法の実際（技術編５）（義肢装着下でのADLトレーニング）</t>
    <phoneticPr fontId="1"/>
  </si>
  <si>
    <t>疾病・障害特異的理学療法の実際（技術編６）（義肢アライメントの問題と対処方法）</t>
    <phoneticPr fontId="1"/>
  </si>
  <si>
    <t>疾病・障害特異的理学療法の実際（技術編７）（断端痛や幻肢痛の問題と対処方法）</t>
    <phoneticPr fontId="1"/>
  </si>
  <si>
    <t>疾病・障害特異的理学療法の実際（技術編８）（断端の衛生管理）</t>
    <phoneticPr fontId="1"/>
  </si>
  <si>
    <t>疾病・障害特異的理学療法の実際（技術編１）（画像評価の実際）</t>
    <phoneticPr fontId="1"/>
  </si>
  <si>
    <t>疾病・障害特異的理学療法の実際（技術編２）（救急対応の実際）</t>
    <phoneticPr fontId="1"/>
  </si>
  <si>
    <t>疾病・障害特異的理学療法の実際（技術編３）（スポーツ用装具・テーピング　上肢・体幹）</t>
    <phoneticPr fontId="1"/>
  </si>
  <si>
    <t>疾病・障害特異的理学療法の実際（技術編４）（スポーツ用装具・テーピング　下肢）</t>
    <phoneticPr fontId="1"/>
  </si>
  <si>
    <t>疾病・障害特異的理学療法の実際（技術編５）（物理療法）</t>
    <phoneticPr fontId="1"/>
  </si>
  <si>
    <t>疾病・障害特異的理学療法の実際（技術編６）（スポーツ選手に対する徒手療法）</t>
    <phoneticPr fontId="1"/>
  </si>
  <si>
    <t>疾病・障害特異的理学療法の実際（技術編７）（パフォーマンス向上・予防トレーニングの実際）</t>
    <phoneticPr fontId="1"/>
  </si>
  <si>
    <t>疾病・障害特異的理学療法の実際（技術編８）（障がい者スポーツの競技・障害別対応の実際）</t>
    <phoneticPr fontId="1"/>
  </si>
  <si>
    <t>疾病・障害特異的理学療法の実際（技術編１）（心電図の診かた）</t>
    <phoneticPr fontId="1"/>
  </si>
  <si>
    <t>疾病・障害特異的理学療法の実際（技術編２）（循環・腎機能障害把握のための理学療法評価の実際）</t>
    <phoneticPr fontId="1"/>
  </si>
  <si>
    <t>疾病・障害特異的理学療法の実際（技術編４）（運動負荷試験・運動処方立案の実際）</t>
    <phoneticPr fontId="1"/>
  </si>
  <si>
    <t>疾病・障害特異的理学療法の実際（技術編５）（リスク管理の実際）</t>
    <phoneticPr fontId="1"/>
  </si>
  <si>
    <t>疾病・障害特異的理学療法の実際（技術編６）（高齢心血管器疾患に対する運動療法の実際）</t>
    <phoneticPr fontId="1"/>
  </si>
  <si>
    <t>疾病・障害特異的理学療法の実際（技術編７）（慢性心不全患者に対する運動療法の実際）</t>
    <phoneticPr fontId="1"/>
  </si>
  <si>
    <t>疾病・障害特異的理学療法の実際（技術編８）（大血管疾患に対する運動療法の実際）</t>
    <phoneticPr fontId="1"/>
  </si>
  <si>
    <t>疾病・障害特異的理学療法の実際（技術編２）（呼吸障害把握のための身体所見のとりかた）</t>
    <phoneticPr fontId="1"/>
  </si>
  <si>
    <t>疾病・障害特異的理学療法の実際（技術編３）（運動耐容能評価の実際）</t>
    <phoneticPr fontId="1"/>
  </si>
  <si>
    <t>疾病・障害特異的理学療法の実際（技術編４）（ADL・QOL評価の実際）</t>
    <phoneticPr fontId="1"/>
  </si>
  <si>
    <t>疾病・障害特異的理学療法の実際（技術編５）（コンディショニングの実際）</t>
    <phoneticPr fontId="1"/>
  </si>
  <si>
    <t>疾病・障害特異的理学療法の実際（技術編６）（運動療法の実際）</t>
    <phoneticPr fontId="1"/>
  </si>
  <si>
    <t>疾病・障害特異的理学療法の実際（技術編７）（排痰法の実際）</t>
    <phoneticPr fontId="1"/>
  </si>
  <si>
    <t>疾病・障害特異的理学療法の実際（技術編８）（吸引の実際）</t>
    <phoneticPr fontId="1"/>
  </si>
  <si>
    <t>疾病・障害特異的理学療法の実際（技術編１）（フィジカルアセスメントの実際）</t>
    <phoneticPr fontId="1"/>
  </si>
  <si>
    <t>疾病・障害特異的理学療法の実際（技術編２）（身体機能評価の実際）</t>
    <phoneticPr fontId="1"/>
  </si>
  <si>
    <t>疾病・障害特異的理学療法の実際（技術編３）（運動負荷試験とその解釈）</t>
    <phoneticPr fontId="1"/>
  </si>
  <si>
    <t>疾病・障害特異的理学療法の実際（技術編４）（運動処方とリスク管理）</t>
    <phoneticPr fontId="1"/>
  </si>
  <si>
    <t>疾病・障害特異的理学療法の実際（技術編５）（フットケアの実際）</t>
    <phoneticPr fontId="1"/>
  </si>
  <si>
    <t>疾病・障害特異的理学療法の実際（技術編７）（個別指導と集団指導の実際）</t>
    <phoneticPr fontId="1"/>
  </si>
  <si>
    <t>疾病・障害特異的理学療法の実際（技術編８）（高齢糖尿病患者への介入）</t>
    <phoneticPr fontId="1"/>
  </si>
  <si>
    <t>自立支援や疾病管理の福祉用具や関係機器、社会資源の活用</t>
    <phoneticPr fontId="1"/>
  </si>
  <si>
    <t>患者（利用者）・家族教育の意義とその方法</t>
    <phoneticPr fontId="1"/>
  </si>
  <si>
    <t>疾病・障害特異的理学療法の実際（技術編１）（ヘルパー、訪問看護師が行う介助方法の実際）</t>
    <phoneticPr fontId="1"/>
  </si>
  <si>
    <t>疾病・障害特異的理学療法の実際（技術編２）（家族が行う介助方法の実際）</t>
    <phoneticPr fontId="1"/>
  </si>
  <si>
    <t>疾病・障害特異的理学療法の実際（技術編３）（歩行補助具の見直しと装具作成の実際）</t>
    <phoneticPr fontId="1"/>
  </si>
  <si>
    <t>疾病・障害特異的理学療法の実際（技術編４）（住宅環境調整の実際）</t>
    <phoneticPr fontId="1"/>
  </si>
  <si>
    <t>疾病・障害特異的理学療法の実際（技術編５）（緊急時対応、皮膚・フットケアの実際）</t>
    <phoneticPr fontId="1"/>
  </si>
  <si>
    <t>疾病・障害特異的理学療法の実際（技術編６）（在宅で生活するがん患者の実際）</t>
    <phoneticPr fontId="1"/>
  </si>
  <si>
    <t>疾病・障害特異的理学療法の実際（技術編７）（在宅で生活する在宅酸素療法患者の実際）</t>
    <phoneticPr fontId="1"/>
  </si>
  <si>
    <t>疾病・障害特異的理学療法の実際（技術編８）（在宅で生活する小児の実際）</t>
    <phoneticPr fontId="1"/>
  </si>
  <si>
    <t>疾病・障害特異的理学療法の実際（技術編１）（フィジカルアセスメントとリスク管理）</t>
    <phoneticPr fontId="1"/>
  </si>
  <si>
    <t>疾病・障害特異的理学療法の実際（技術編２）（体力測定・評価の実際）</t>
    <phoneticPr fontId="1"/>
  </si>
  <si>
    <t>疾病・障害特異的理学療法の実際（技術編５）（ストレスマネジメントとカウンセリング）</t>
    <phoneticPr fontId="1"/>
  </si>
  <si>
    <t>疾病・障害特異的理学療法の実際（技術編６）（一次救命処置）</t>
    <phoneticPr fontId="1"/>
  </si>
  <si>
    <t>疾病・障害特異的理学療法の実際（技術編８）（高齢者への介入）</t>
    <phoneticPr fontId="1"/>
  </si>
  <si>
    <t>疾病・障害特異的理学療法の実際（技術編７）（介護予防におけるセーフティプロモーションの実際）</t>
    <phoneticPr fontId="1"/>
  </si>
  <si>
    <t>疾病・障害特異的理学療法の実際（技術編８）（科学的根拠に基づく介護予防の実際）</t>
    <phoneticPr fontId="1"/>
  </si>
  <si>
    <t>補装具：重度障害者用意思伝達装置、座位保持装置など</t>
    <phoneticPr fontId="1"/>
  </si>
  <si>
    <t>疾病・障害特異的理学療法の実際（技術編１）（義足アライメントの問題と対処方法の実際）</t>
    <phoneticPr fontId="1"/>
  </si>
  <si>
    <t>疾病・障害特異的理学療法の実際（技術編２）（短下肢装具と長下肢装具の適応と実際）</t>
    <phoneticPr fontId="1"/>
  </si>
  <si>
    <t>疾病・障害特異的理学療法の実際（技術編３）（車いす、電動車いすの適応と実際）</t>
    <phoneticPr fontId="1"/>
  </si>
  <si>
    <t>疾病・障害特異的理学療法の実際（技術編４）（歩行器、歩行補助杖の適応と実際）</t>
    <phoneticPr fontId="1"/>
  </si>
  <si>
    <t>疾病・障害特異的理学療法の実際（技術編５）（意思伝達装置、座位保持装置の適応と実際）</t>
    <phoneticPr fontId="1"/>
  </si>
  <si>
    <t>疾病・障害特異的理学療法の実際（技術編７）（装具療法の実際、最新のエビデンス）</t>
    <phoneticPr fontId="1"/>
  </si>
  <si>
    <t>疾病・障害特異的理学療法の実際（技術編８）（自立支援ロボットの実際）</t>
    <phoneticPr fontId="1"/>
  </si>
  <si>
    <t>圧迫・振動療法（局所振動・全身振動）の基本的知識と生理学的機序　適応と禁忌</t>
    <phoneticPr fontId="1"/>
  </si>
  <si>
    <t>疾病・障害特異的理学療法の実際（技術編１）（脳卒中に対する機能的電気刺激療法の実際）</t>
    <phoneticPr fontId="1"/>
  </si>
  <si>
    <t>疾病・障害特異的理学療法の実際（技術編２）（疼痛管理における経皮的電気刺激療法の実際）</t>
    <phoneticPr fontId="1"/>
  </si>
  <si>
    <t>疾病・障害特異的理学療法の実際（技術編３）（運動器疾患における物理療法の実際）</t>
    <phoneticPr fontId="1"/>
  </si>
  <si>
    <t>疾病・障害特異的理学療法の実際（技術編４）（スポーツの領域における物理療法の実際）</t>
    <phoneticPr fontId="1"/>
  </si>
  <si>
    <t>疾病・障害特異的理学療法の実際（技術編５）（創傷・褥瘡に対する電気刺激療法の実際）</t>
    <phoneticPr fontId="1"/>
  </si>
  <si>
    <t>疾病・障害特異的理学療法の実際（技術編６）（ウイメンズヘルスに対する物理療法の実際）</t>
    <phoneticPr fontId="1"/>
  </si>
  <si>
    <t>疾病・障害特異的理学療法の実際（技術編７）（超音波画像装置を用いた評価の理論と実際）</t>
    <phoneticPr fontId="1"/>
  </si>
  <si>
    <t>疾病・障害特異的理学療法の実際（技術編８）（非侵襲的脳刺激療法の理論と実際）</t>
    <phoneticPr fontId="1"/>
  </si>
  <si>
    <t>疾病・障害特異的理学療法の実際（技術編１）（熱傷に対する予防・ケアの実際）</t>
    <phoneticPr fontId="1"/>
  </si>
  <si>
    <t>疾病・障害特異的理学療法の実際（技術編２）（褥瘡に対する予防・ケアの実際）</t>
    <phoneticPr fontId="1"/>
  </si>
  <si>
    <t>疾病・障害特異的理学療法の実際（技術編３）（創傷一般に対する予防・ケアの実際）</t>
    <phoneticPr fontId="1"/>
  </si>
  <si>
    <t>疾病・障害特異的理学療法の実際（技術編４）（減圧・体位変換の実際）</t>
    <phoneticPr fontId="1"/>
  </si>
  <si>
    <t>疾病・障害特異的理学療法の実際（技術編５）（皮膚管理（スキンケア）の実際）</t>
    <phoneticPr fontId="1"/>
  </si>
  <si>
    <t>疾病・障害特異的理学療法の実際（技術編６）（シーティングの実際）</t>
    <phoneticPr fontId="1"/>
  </si>
  <si>
    <t>疾病・障害特異的理学療法の実際（技術編７）（栄養状態の改善の実際）</t>
    <phoneticPr fontId="1"/>
  </si>
  <si>
    <t>疾病・障害特異的理学療法の実際（技術編８）（褥瘡・創傷ケアにおける物理療法の実際）</t>
    <phoneticPr fontId="1"/>
  </si>
  <si>
    <t>末梢性・中枢性感作の基礎と介入法</t>
    <phoneticPr fontId="1"/>
  </si>
  <si>
    <t>慢性疼痛患者の心理・行動とコミュニケーション</t>
    <phoneticPr fontId="1"/>
  </si>
  <si>
    <t>疼痛に対する薬物療法</t>
    <phoneticPr fontId="1"/>
  </si>
  <si>
    <t>疼痛に対する物理療法　温熱療法・寒冷療法・超音波療法</t>
    <phoneticPr fontId="1"/>
  </si>
  <si>
    <t>複合性局所疼痛症候群（CRPS）の基礎と介入法</t>
    <phoneticPr fontId="1"/>
  </si>
  <si>
    <t xml:space="preserve">患者教育・セルフマネジメントの意義とその方法
</t>
    <phoneticPr fontId="1"/>
  </si>
  <si>
    <t>疼痛に対する認知行動療法</t>
    <phoneticPr fontId="1"/>
  </si>
  <si>
    <t>疼痛に対する集学的アプローチ</t>
    <phoneticPr fontId="1"/>
  </si>
  <si>
    <t>疼痛の重症化予防，再発予防</t>
    <phoneticPr fontId="1"/>
  </si>
  <si>
    <t>疾病・障害特異的理学療法の実際（技術編１）（脳卒中患者の疼痛に対する疼痛管理）</t>
    <phoneticPr fontId="1"/>
  </si>
  <si>
    <t>疾病・障害特異的理学療法の実際（技術編２）（幻視痛に対する疼痛管理）</t>
    <phoneticPr fontId="1"/>
  </si>
  <si>
    <t>疾病・障害特異的理学療法の実際（技術編３）（頸部痛に対する疼痛管理）</t>
    <phoneticPr fontId="1"/>
  </si>
  <si>
    <t>疾病・障害特異的理学療法の実際（技術編４）（腰痛に対する疼痛管理）</t>
    <phoneticPr fontId="1"/>
  </si>
  <si>
    <t>疾病・障害特異的理学療法の実際（技術編５）（膝関節痛に対する疼痛管理）</t>
    <phoneticPr fontId="1"/>
  </si>
  <si>
    <t>疾病・障害特異的理学療法の実際（技術編６）（急性痛（術後痛）に関する疼痛管理）</t>
    <phoneticPr fontId="1"/>
  </si>
  <si>
    <t>疾病・障害特異的理学療法の実際（技術編７）（がん性疼痛に対する疼痛管理）</t>
    <phoneticPr fontId="1"/>
  </si>
  <si>
    <t>疾病・障害特異的理学療法の実際（技術編８）（CRPSに対する疼痛管理）</t>
    <phoneticPr fontId="1"/>
  </si>
  <si>
    <t>臨床教育の実際（技術編１）On the Job Trainingの実際</t>
    <phoneticPr fontId="1"/>
  </si>
  <si>
    <t>臨床教育の実際（技術編２）Off the Job Trainingの実際</t>
    <phoneticPr fontId="1"/>
  </si>
  <si>
    <t>臨床教育の実際（技術編３）他職種連携・他職種協働</t>
    <phoneticPr fontId="1"/>
  </si>
  <si>
    <t>臨床教育の実際（技術編４）臨床教育効果判定</t>
    <phoneticPr fontId="1"/>
  </si>
  <si>
    <t>臨床教育の実際（技術編５）臨床実習指導法</t>
    <phoneticPr fontId="1"/>
  </si>
  <si>
    <t>臨床教育の実際（技術編６）クリニカルラダー</t>
    <phoneticPr fontId="1"/>
  </si>
  <si>
    <t>臨床教育の実際（技術編７）コミュニケーション論</t>
    <phoneticPr fontId="1"/>
  </si>
  <si>
    <t>臨床教育の実際（技術編８）研究活動教育</t>
    <phoneticPr fontId="1"/>
  </si>
  <si>
    <t>領域・医療機関機能別の理学療法管理・運営の実際（技術編１）（急性期医療）</t>
    <phoneticPr fontId="1"/>
  </si>
  <si>
    <t>領域・医療機関機能別の理学療法管理・運営の実際（技術編２）（回復期病棟）</t>
    <phoneticPr fontId="1"/>
  </si>
  <si>
    <t>領域・医療機関機能別の理学療法管理・運営の実際（技術編３）（療養病棟）</t>
    <phoneticPr fontId="1"/>
  </si>
  <si>
    <t>領域・医療機関機能別の理学療法管理・運営の実際（技術編４）（小児施設）</t>
    <phoneticPr fontId="1"/>
  </si>
  <si>
    <t>領域・医療機関機能別の理学療法管理・運営の実際（技術編５）（訪問理学療法）</t>
    <phoneticPr fontId="1"/>
  </si>
  <si>
    <t>領域・医療機関機能別の理学療法管理・運営の実際（技術編６）（通所施設）</t>
    <phoneticPr fontId="1"/>
  </si>
  <si>
    <t>領域・医療機関機能別の理学療法管理・運営の実際（技術編７）（介護保険施設）</t>
    <phoneticPr fontId="1"/>
  </si>
  <si>
    <t>学校教育の実際（技術編１）（授業設計の実際）</t>
    <phoneticPr fontId="1"/>
  </si>
  <si>
    <t>学校教育の実際（技術編２）（講義法の実際）</t>
    <phoneticPr fontId="1"/>
  </si>
  <si>
    <t>学校教育の実際（技術編３）（アクティブラーニングの実際）</t>
    <phoneticPr fontId="1"/>
  </si>
  <si>
    <t>学校教育の実際（技術編４）（学習評価の実際）</t>
    <phoneticPr fontId="1"/>
  </si>
  <si>
    <t>学校教育の実際（技術編５）（研究指導の実際）</t>
    <phoneticPr fontId="1"/>
  </si>
  <si>
    <t>学校教育の実際（技術編６）（授業改善の実際）</t>
    <phoneticPr fontId="1"/>
  </si>
  <si>
    <t>学校教育の実際（技術編７）（臨床実習の意義）</t>
    <phoneticPr fontId="1"/>
  </si>
  <si>
    <t>学校教育の実際（技術編８）（障害学生支援の実際）</t>
    <phoneticPr fontId="1"/>
  </si>
  <si>
    <t>職種名
（科目により理学療法士の指定あり）</t>
    <rPh sb="0" eb="2">
      <t>ショクシュ</t>
    </rPh>
    <rPh sb="2" eb="3">
      <t>メイ</t>
    </rPh>
    <rPh sb="5" eb="7">
      <t>カモク</t>
    </rPh>
    <rPh sb="10" eb="12">
      <t>リガク</t>
    </rPh>
    <rPh sb="12" eb="15">
      <t>リョウホウシ</t>
    </rPh>
    <rPh sb="16" eb="18">
      <t>シテイ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</si>
  <si>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u/>
        <sz val="11"/>
        <color rgb="FFFF0000"/>
        <rFont val="ＭＳ Ｐゴシック"/>
        <family val="2"/>
        <charset val="128"/>
        <scheme val="minor"/>
      </rPr>
      <t>左上の分野名を選択して職種名に「理学療法士」と反映された科目の講師は</t>
    </r>
    <r>
      <rPr>
        <b/>
        <u/>
        <sz val="11"/>
        <color rgb="FFFF0000"/>
        <rFont val="ＭＳ Ｐゴシック"/>
        <family val="3"/>
        <charset val="128"/>
        <scheme val="minor"/>
      </rPr>
      <t>「理学療法士」のみ担当可能</t>
    </r>
    <r>
      <rPr>
        <u/>
        <sz val="11"/>
        <color rgb="FFFF0000"/>
        <rFont val="ＭＳ Ｐゴシック"/>
        <family val="2"/>
        <charset val="128"/>
        <scheme val="minor"/>
      </rPr>
      <t>です。自動反映された記載を変更しないでください。</t>
    </r>
    <rPh sb="1" eb="3">
      <t>ヒダリウエ</t>
    </rPh>
    <rPh sb="4" eb="7">
      <t>ブンヤメイ</t>
    </rPh>
    <rPh sb="8" eb="10">
      <t>センタク</t>
    </rPh>
    <rPh sb="12" eb="15">
      <t>ショクシュメイ</t>
    </rPh>
    <rPh sb="17" eb="22">
      <t>リガクリョウホウシ</t>
    </rPh>
    <rPh sb="24" eb="26">
      <t>ハンエイ</t>
    </rPh>
    <rPh sb="29" eb="31">
      <t>カモク</t>
    </rPh>
    <rPh sb="32" eb="34">
      <t>コウシ</t>
    </rPh>
    <rPh sb="36" eb="41">
      <t>リガクリョウホウシ</t>
    </rPh>
    <rPh sb="44" eb="46">
      <t>タントウ</t>
    </rPh>
    <rPh sb="46" eb="48">
      <t>カノウ</t>
    </rPh>
    <rPh sb="51" eb="53">
      <t>ジドウ</t>
    </rPh>
    <rPh sb="53" eb="55">
      <t>ハンエイ</t>
    </rPh>
    <rPh sb="58" eb="60">
      <t>キサイ</t>
    </rPh>
    <rPh sb="61" eb="63">
      <t>ヘンコウ</t>
    </rPh>
    <phoneticPr fontId="1"/>
  </si>
  <si>
    <t>※空欄で表示された科目へのみ「理学療法士」「医師」「看護師」など職種を直接入力してください。</t>
    <rPh sb="1" eb="3">
      <t>クウラン</t>
    </rPh>
    <rPh sb="4" eb="6">
      <t>ヒョウジ</t>
    </rPh>
    <rPh sb="9" eb="11">
      <t>カモク</t>
    </rPh>
    <rPh sb="15" eb="20">
      <t>リガクリョウホウシ</t>
    </rPh>
    <rPh sb="22" eb="24">
      <t>イシ</t>
    </rPh>
    <rPh sb="26" eb="29">
      <t>カンゴシ</t>
    </rPh>
    <rPh sb="32" eb="34">
      <t>ショクシュ</t>
    </rPh>
    <rPh sb="35" eb="37">
      <t>チョクセツ</t>
    </rPh>
    <rPh sb="37" eb="39">
      <t>ニュウリョク</t>
    </rPh>
    <phoneticPr fontId="1"/>
  </si>
  <si>
    <t>会員番号（PTの場合）</t>
    <rPh sb="0" eb="2">
      <t>カイイン</t>
    </rPh>
    <rPh sb="2" eb="4">
      <t>バンゴウ</t>
    </rPh>
    <rPh sb="8" eb="10">
      <t>バアイ</t>
    </rPh>
    <phoneticPr fontId="1"/>
  </si>
  <si>
    <t>新規申請or次年度予定報告書類記載の
予算額を記載</t>
    <rPh sb="19" eb="21">
      <t>ヨサン</t>
    </rPh>
    <phoneticPr fontId="1"/>
  </si>
  <si>
    <t>該当する収入がない場合「0」と記載</t>
    <rPh sb="0" eb="2">
      <t>ガイトウ</t>
    </rPh>
    <rPh sb="4" eb="6">
      <t>シュウニュウ</t>
    </rPh>
    <rPh sb="9" eb="11">
      <t>バアイ</t>
    </rPh>
    <rPh sb="15" eb="17">
      <t>キサイ</t>
    </rPh>
    <phoneticPr fontId="1"/>
  </si>
  <si>
    <t>収入</t>
    <rPh sb="0" eb="2">
      <t>シュウニュウ</t>
    </rPh>
    <phoneticPr fontId="3"/>
  </si>
  <si>
    <t>支出</t>
    <rPh sb="0" eb="2">
      <t>シシュツ</t>
    </rPh>
    <phoneticPr fontId="3"/>
  </si>
  <si>
    <t>受講費単価●●円×申込者●●名</t>
    <rPh sb="0" eb="3">
      <t>ジュコウヒ</t>
    </rPh>
    <rPh sb="3" eb="5">
      <t>タンカ</t>
    </rPh>
    <rPh sb="7" eb="8">
      <t>エン</t>
    </rPh>
    <phoneticPr fontId="1"/>
  </si>
  <si>
    <t>単価・申込者数を記載してください</t>
    <rPh sb="0" eb="2">
      <t>タンカ</t>
    </rPh>
    <rPh sb="3" eb="6">
      <t>モウシコミシャ</t>
    </rPh>
    <rPh sb="6" eb="7">
      <t>スウ</t>
    </rPh>
    <rPh sb="8" eb="10">
      <t>キサイ</t>
    </rPh>
    <phoneticPr fontId="1"/>
  </si>
  <si>
    <t>切断</t>
    <phoneticPr fontId="1"/>
  </si>
  <si>
    <t>徒手理学療法</t>
    <phoneticPr fontId="1"/>
  </si>
  <si>
    <t>循環</t>
    <phoneticPr fontId="1"/>
  </si>
  <si>
    <t>代謝</t>
    <phoneticPr fontId="1"/>
  </si>
  <si>
    <t>地域理学療法</t>
    <phoneticPr fontId="1"/>
  </si>
  <si>
    <t>健康増進・参加</t>
    <phoneticPr fontId="1"/>
  </si>
  <si>
    <t>補装具</t>
    <phoneticPr fontId="1"/>
  </si>
  <si>
    <t>物理療法</t>
    <phoneticPr fontId="1"/>
  </si>
  <si>
    <t>褥瘡・創傷ケア</t>
    <phoneticPr fontId="1"/>
  </si>
  <si>
    <t>疼痛管理</t>
    <phoneticPr fontId="1"/>
  </si>
  <si>
    <t>臨床教育</t>
    <phoneticPr fontId="1"/>
  </si>
  <si>
    <t>管理・運営</t>
    <phoneticPr fontId="1"/>
  </si>
  <si>
    <t>学校教育</t>
    <phoneticPr fontId="1"/>
  </si>
  <si>
    <t>氏名（漢字）</t>
    <rPh sb="3" eb="5">
      <t>カンジ</t>
    </rPh>
    <phoneticPr fontId="1"/>
  </si>
  <si>
    <t>職種名
（理学療法士のみ可）</t>
    <rPh sb="0" eb="2">
      <t>ショクシュ</t>
    </rPh>
    <rPh sb="2" eb="3">
      <t>メイ</t>
    </rPh>
    <rPh sb="5" eb="10">
      <t>リガクリョウホウシ</t>
    </rPh>
    <rPh sb="12" eb="13">
      <t>カ</t>
    </rPh>
    <phoneticPr fontId="1"/>
  </si>
  <si>
    <t>登録理学療法士
登録番号</t>
    <rPh sb="0" eb="2">
      <t>トウロク</t>
    </rPh>
    <rPh sb="2" eb="7">
      <t>リガクリョウホウシ</t>
    </rPh>
    <rPh sb="8" eb="10">
      <t>トウロク</t>
    </rPh>
    <rPh sb="10" eb="12">
      <t>バンゴウ</t>
    </rPh>
    <phoneticPr fontId="1"/>
  </si>
  <si>
    <t>認定理学療法士
登録番号</t>
    <rPh sb="0" eb="2">
      <t>ニンテイ</t>
    </rPh>
    <rPh sb="2" eb="4">
      <t>リガク</t>
    </rPh>
    <rPh sb="4" eb="7">
      <t>リョウホウシ</t>
    </rPh>
    <rPh sb="8" eb="10">
      <t>トウロク</t>
    </rPh>
    <rPh sb="10" eb="12">
      <t>バンゴウ</t>
    </rPh>
    <phoneticPr fontId="1"/>
  </si>
  <si>
    <t>専門理学療法士
登録番号</t>
    <rPh sb="0" eb="2">
      <t>センモン</t>
    </rPh>
    <rPh sb="2" eb="4">
      <t>リガク</t>
    </rPh>
    <rPh sb="4" eb="7">
      <t>リョウホウシ</t>
    </rPh>
    <rPh sb="8" eb="10">
      <t>トウロク</t>
    </rPh>
    <rPh sb="10" eb="12">
      <t>バンゴウ</t>
    </rPh>
    <phoneticPr fontId="1"/>
  </si>
  <si>
    <t>※選択科目に補助講師がいる場合は、B列に担当科目を記載してください。</t>
    <rPh sb="1" eb="3">
      <t>センタク</t>
    </rPh>
    <rPh sb="3" eb="5">
      <t>カモク</t>
    </rPh>
    <rPh sb="6" eb="8">
      <t>ホジョ</t>
    </rPh>
    <rPh sb="8" eb="10">
      <t>コウシ</t>
    </rPh>
    <rPh sb="13" eb="15">
      <t>バアイ</t>
    </rPh>
    <rPh sb="18" eb="19">
      <t>レツ</t>
    </rPh>
    <rPh sb="20" eb="22">
      <t>タントウ</t>
    </rPh>
    <rPh sb="22" eb="24">
      <t>カモク</t>
    </rPh>
    <rPh sb="25" eb="27">
      <t>キサイ</t>
    </rPh>
    <phoneticPr fontId="1"/>
  </si>
  <si>
    <t>演習補助講師</t>
    <rPh sb="0" eb="2">
      <t>エンシュウ</t>
    </rPh>
    <rPh sb="2" eb="6">
      <t>ホジョコウシ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</si>
  <si>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</si>
  <si>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選択科目開講数</t>
    <rPh sb="0" eb="4">
      <t>センタクカモク</t>
    </rPh>
    <rPh sb="4" eb="7">
      <t>カイコウスウ</t>
    </rPh>
    <phoneticPr fontId="1"/>
  </si>
  <si>
    <t>氏名（漢字）</t>
    <rPh sb="0" eb="2">
      <t>シメイ</t>
    </rPh>
    <rPh sb="3" eb="5">
      <t>カンジ</t>
    </rPh>
    <phoneticPr fontId="1"/>
  </si>
  <si>
    <t>●選択科目補助講師</t>
    <rPh sb="1" eb="5">
      <t>センタクカモク</t>
    </rPh>
    <rPh sb="5" eb="9">
      <t>ホジョコウシ</t>
    </rPh>
    <phoneticPr fontId="1"/>
  </si>
  <si>
    <t>認定理学療法士
取得分野</t>
    <rPh sb="0" eb="2">
      <t>ニンテイ</t>
    </rPh>
    <rPh sb="2" eb="4">
      <t>リガク</t>
    </rPh>
    <rPh sb="4" eb="7">
      <t>リョウホウシ</t>
    </rPh>
    <rPh sb="8" eb="12">
      <t>シュトクブンヤ</t>
    </rPh>
    <phoneticPr fontId="1"/>
  </si>
  <si>
    <t>専門理学療法士
取得分野</t>
    <rPh sb="0" eb="2">
      <t>センモン</t>
    </rPh>
    <rPh sb="8" eb="12">
      <t>シュトクブンヤ</t>
    </rPh>
    <phoneticPr fontId="1"/>
  </si>
  <si>
    <t>人件費（講師）※源泉税を含む金額を記載してください</t>
    <rPh sb="0" eb="3">
      <t>ジンケンヒ</t>
    </rPh>
    <rPh sb="4" eb="6">
      <t>コウシ</t>
    </rPh>
    <phoneticPr fontId="1"/>
  </si>
  <si>
    <t>人件費（講師以外）※源泉税を含む金額を記載してください</t>
    <rPh sb="0" eb="3">
      <t>ジンケンヒ</t>
    </rPh>
    <rPh sb="4" eb="6">
      <t>コウシ</t>
    </rPh>
    <rPh sb="6" eb="8">
      <t>イガイ</t>
    </rPh>
    <phoneticPr fontId="1"/>
  </si>
  <si>
    <t>該当する支出がない場合「0」と記載</t>
    <rPh sb="0" eb="2">
      <t>ガイトウ</t>
    </rPh>
    <rPh sb="4" eb="6">
      <t>シシュツ</t>
    </rPh>
    <rPh sb="9" eb="11">
      <t>バアイ</t>
    </rPh>
    <rPh sb="15" eb="17">
      <t>キサイ</t>
    </rPh>
    <phoneticPr fontId="1"/>
  </si>
  <si>
    <t>2025年8月1日版</t>
    <rPh sb="4" eb="5">
      <t>ネン</t>
    </rPh>
    <rPh sb="6" eb="7">
      <t>ツキ</t>
    </rPh>
    <rPh sb="8" eb="9">
      <t>ニチ</t>
    </rPh>
    <rPh sb="9" eb="10">
      <t>バン</t>
    </rPh>
    <phoneticPr fontId="1"/>
  </si>
  <si>
    <t>2025年8月1日版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</si>
</sst>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" xfId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1" applyAlignment="1">
      <alignment vertical="center" wrapText="1"/>
    </xf>
    <xf numFmtId="0" fontId="2" fillId="0" borderId="0" xfId="1">
      <alignment vertical="center"/>
    </xf>
    <xf numFmtId="0" fontId="2" fillId="0" borderId="9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176" fontId="2" fillId="0" borderId="4" xfId="1" applyNumberFormat="1" applyBorder="1" applyAlignment="1">
      <alignment horizontal="center" vertical="center"/>
    </xf>
    <xf numFmtId="176" fontId="2" fillId="0" borderId="15" xfId="1" applyNumberForma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0" borderId="8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10" xfId="1" applyFont="1" applyBorder="1" applyAlignment="1">
      <alignment vertical="center" wrapText="1"/>
    </xf>
    <xf numFmtId="0" fontId="2" fillId="0" borderId="10" xfId="1" applyBorder="1" applyAlignment="1">
      <alignment horizontal="left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left" vertical="center" wrapText="1"/>
    </xf>
    <xf numFmtId="14" fontId="2" fillId="0" borderId="1" xfId="1" applyNumberFormat="1" applyBorder="1" applyAlignment="1">
      <alignment horizontal="left" vertical="center" wrapText="1"/>
    </xf>
    <xf numFmtId="0" fontId="14" fillId="4" borderId="9" xfId="1" applyFont="1" applyFill="1" applyBorder="1" applyAlignment="1">
      <alignment horizontal="center" vertical="center" wrapText="1"/>
    </xf>
    <xf numFmtId="0" fontId="2" fillId="0" borderId="10" xfId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14" fontId="2" fillId="0" borderId="1" xfId="1" applyNumberForma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20" fillId="8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76" fontId="2" fillId="0" borderId="7" xfId="1" applyNumberFormat="1" applyBorder="1" applyAlignment="1">
      <alignment horizontal="left" vertical="center"/>
    </xf>
    <xf numFmtId="38" fontId="2" fillId="0" borderId="1" xfId="1" applyNumberFormat="1" applyBorder="1" applyAlignment="1">
      <alignment horizontal="right" vertical="center"/>
    </xf>
    <xf numFmtId="3" fontId="2" fillId="0" borderId="1" xfId="1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76" fontId="2" fillId="0" borderId="7" xfId="1" applyNumberFormat="1" applyBorder="1" applyAlignment="1">
      <alignment horizontal="center" vertical="center"/>
    </xf>
    <xf numFmtId="38" fontId="2" fillId="0" borderId="1" xfId="1" applyNumberFormat="1" applyBorder="1">
      <alignment vertical="center"/>
    </xf>
    <xf numFmtId="3" fontId="2" fillId="0" borderId="1" xfId="1" applyNumberFormat="1" applyBorder="1">
      <alignment vertical="center"/>
    </xf>
    <xf numFmtId="176" fontId="2" fillId="0" borderId="7" xfId="1" applyNumberFormat="1" applyBorder="1" applyAlignment="1">
      <alignment horizontal="left" vertical="center" wrapText="1"/>
    </xf>
    <xf numFmtId="176" fontId="2" fillId="0" borderId="12" xfId="1" applyNumberFormat="1" applyBorder="1" applyAlignment="1">
      <alignment horizontal="center" vertical="center"/>
    </xf>
    <xf numFmtId="38" fontId="2" fillId="0" borderId="9" xfId="1" applyNumberFormat="1" applyBorder="1">
      <alignment vertical="center"/>
    </xf>
    <xf numFmtId="0" fontId="2" fillId="0" borderId="9" xfId="0" applyFont="1" applyBorder="1" applyAlignment="1">
      <alignment horizontal="left" vertical="center"/>
    </xf>
    <xf numFmtId="176" fontId="2" fillId="9" borderId="7" xfId="1" applyNumberFormat="1" applyFill="1" applyBorder="1" applyAlignment="1">
      <alignment horizontal="left" vertical="center"/>
    </xf>
    <xf numFmtId="0" fontId="10" fillId="9" borderId="1" xfId="0" applyFont="1" applyFill="1" applyBorder="1" applyAlignment="1">
      <alignment horizontal="left" vertical="center" wrapText="1"/>
    </xf>
    <xf numFmtId="38" fontId="25" fillId="9" borderId="1" xfId="1" applyNumberFormat="1" applyFont="1" applyFill="1" applyBorder="1" applyAlignment="1">
      <alignment horizontal="center" vertical="center" wrapText="1"/>
    </xf>
    <xf numFmtId="3" fontId="13" fillId="9" borderId="1" xfId="1" applyNumberFormat="1" applyFont="1" applyFill="1" applyBorder="1" applyAlignment="1">
      <alignment horizontal="center" vertical="center" wrapText="1"/>
    </xf>
    <xf numFmtId="176" fontId="16" fillId="2" borderId="14" xfId="1" applyNumberFormat="1" applyFont="1" applyFill="1" applyBorder="1" applyAlignment="1">
      <alignment horizontal="left" vertical="center"/>
    </xf>
    <xf numFmtId="38" fontId="25" fillId="2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176" fontId="16" fillId="2" borderId="1" xfId="1" applyNumberFormat="1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25" fillId="11" borderId="18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10" borderId="1" xfId="1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2" borderId="22" xfId="0" applyFont="1" applyFill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10" fillId="12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7" borderId="1" xfId="0" applyFont="1" applyFill="1" applyBorder="1">
      <alignment vertical="center"/>
    </xf>
    <xf numFmtId="0" fontId="2" fillId="0" borderId="17" xfId="1" applyBorder="1" applyAlignment="1">
      <alignment horizontal="left" vertical="top" wrapText="1"/>
    </xf>
    <xf numFmtId="0" fontId="2" fillId="0" borderId="10" xfId="1" applyBorder="1" applyAlignment="1">
      <alignment horizontal="left" vertical="top" wrapText="1"/>
    </xf>
    <xf numFmtId="0" fontId="2" fillId="0" borderId="16" xfId="1" applyBorder="1" applyAlignment="1">
      <alignment horizontal="left" vertical="top"/>
    </xf>
    <xf numFmtId="0" fontId="2" fillId="0" borderId="17" xfId="1" applyBorder="1" applyAlignment="1">
      <alignment horizontal="left" vertical="top"/>
    </xf>
    <xf numFmtId="0" fontId="2" fillId="0" borderId="10" xfId="1" applyBorder="1" applyAlignment="1">
      <alignment horizontal="left" vertical="top"/>
    </xf>
    <xf numFmtId="0" fontId="9" fillId="4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176" fontId="16" fillId="6" borderId="13" xfId="1" applyNumberFormat="1" applyFont="1" applyFill="1" applyBorder="1" applyAlignment="1">
      <alignment horizontal="left" vertical="center" wrapText="1"/>
    </xf>
    <xf numFmtId="176" fontId="16" fillId="6" borderId="5" xfId="1" applyNumberFormat="1" applyFont="1" applyFill="1" applyBorder="1" applyAlignment="1">
      <alignment horizontal="left" vertical="center"/>
    </xf>
    <xf numFmtId="176" fontId="16" fillId="5" borderId="14" xfId="1" applyNumberFormat="1" applyFont="1" applyFill="1" applyBorder="1" applyAlignment="1">
      <alignment horizontal="left" vertical="center"/>
    </xf>
    <xf numFmtId="176" fontId="16" fillId="5" borderId="2" xfId="1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</cellXfs>
  <cellStyles count="12">
    <cellStyle name="桁区切り 2" xfId="10" xr:uid="{00000000-0005-0000-0000-000000000000}"/>
    <cellStyle name="桁区切り 2 2" xfId="2" xr:uid="{00000000-0005-0000-0000-000001000000}"/>
    <cellStyle name="桁区切り 3 2" xfId="3" xr:uid="{00000000-0005-0000-0000-000002000000}"/>
    <cellStyle name="桁区切り 6" xfId="4" xr:uid="{00000000-0005-0000-0000-000003000000}"/>
    <cellStyle name="桁区切り 7" xfId="5" xr:uid="{00000000-0005-0000-0000-000004000000}"/>
    <cellStyle name="桁区切り 8" xfId="6" xr:uid="{00000000-0005-0000-0000-000005000000}"/>
    <cellStyle name="標準" xfId="0" builtinId="0"/>
    <cellStyle name="標準 2" xfId="1" xr:uid="{00000000-0005-0000-0000-000007000000}"/>
    <cellStyle name="標準 3" xfId="9" xr:uid="{00000000-0005-0000-0000-000008000000}"/>
    <cellStyle name="標準 5" xfId="7" xr:uid="{00000000-0005-0000-0000-000009000000}"/>
    <cellStyle name="標準 8" xfId="8" xr:uid="{00000000-0005-0000-0000-00000A000000}"/>
    <cellStyle name="良い" xfId="11" builtinId="26"/>
  </cellStyles>
  <dxfs count="1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6"/>
  <sheetViews>
    <sheetView tabSelected="1" zoomScale="71" zoomScaleNormal="71" workbookViewId="0">
      <selection activeCell="D2" sqref="D2:E2"/>
    </sheetView>
  </sheetViews>
  <sheetFormatPr defaultColWidth="9" defaultRowHeight="13" x14ac:dyDescent="0.2"/>
  <cols>
    <col min="1" max="1" width="21.08984375" style="3" customWidth="1"/>
    <col min="2" max="2" width="6.90625" style="3" customWidth="1"/>
    <col min="3" max="3" width="39.1796875" style="3" customWidth="1"/>
    <col min="4" max="4" width="13.6328125" style="3" customWidth="1"/>
    <col min="5" max="5" width="17.36328125" style="3" customWidth="1"/>
    <col min="6" max="6" width="15.36328125" style="18" customWidth="1"/>
    <col min="7" max="7" width="17.36328125" style="3" customWidth="1"/>
    <col min="8" max="8" width="15.6328125" style="3" customWidth="1"/>
    <col min="9" max="9" width="14.1796875" style="3" customWidth="1"/>
    <col min="10" max="10" width="13.54296875" style="3" customWidth="1"/>
    <col min="11" max="11" width="14.453125" style="3" customWidth="1"/>
    <col min="12" max="12" width="12.90625" style="3" customWidth="1"/>
    <col min="13" max="13" width="14.453125" style="3" customWidth="1"/>
    <col min="14" max="18" width="14.453125" style="18" customWidth="1"/>
    <col min="19" max="19" width="11.7265625" style="1" customWidth="1"/>
    <col min="20" max="16384" width="9" style="1"/>
  </cols>
  <sheetData>
    <row r="1" spans="1:18" ht="25.5" customHeight="1" x14ac:dyDescent="0.2">
      <c r="A1" s="99" t="s">
        <v>256</v>
      </c>
      <c r="B1" s="99"/>
      <c r="C1" s="99"/>
      <c r="D1" s="99"/>
      <c r="E1" s="99"/>
      <c r="F1" s="2"/>
      <c r="G1" s="14"/>
      <c r="H1" s="14"/>
      <c r="I1" s="14"/>
      <c r="K1" s="14"/>
      <c r="M1" s="14"/>
      <c r="N1" s="2"/>
      <c r="O1" s="2"/>
      <c r="P1" s="2"/>
      <c r="Q1" s="2"/>
      <c r="R1" s="2"/>
    </row>
    <row r="2" spans="1:18" ht="22.5" customHeight="1" x14ac:dyDescent="0.2">
      <c r="A2" s="15"/>
      <c r="B2" s="15"/>
      <c r="C2" s="15"/>
      <c r="D2" s="100" t="s">
        <v>518</v>
      </c>
      <c r="E2" s="100"/>
      <c r="F2" s="2"/>
      <c r="G2" s="15"/>
      <c r="H2" s="15"/>
      <c r="I2" s="15"/>
      <c r="K2" s="15"/>
      <c r="M2" s="15"/>
      <c r="N2" s="2"/>
      <c r="O2" s="2"/>
      <c r="P2" s="2"/>
      <c r="Q2" s="2"/>
      <c r="R2" s="2"/>
    </row>
    <row r="3" spans="1:18" ht="22.5" customHeight="1" x14ac:dyDescent="0.2">
      <c r="A3" s="3" t="s">
        <v>8</v>
      </c>
    </row>
    <row r="4" spans="1:18" ht="22.5" customHeight="1" x14ac:dyDescent="0.2">
      <c r="A4" s="7" t="s">
        <v>9</v>
      </c>
      <c r="B4" s="101"/>
      <c r="C4" s="101"/>
      <c r="D4" s="101"/>
      <c r="E4" s="101"/>
    </row>
    <row r="5" spans="1:18" ht="22.5" customHeight="1" x14ac:dyDescent="0.2">
      <c r="A5" s="7" t="s">
        <v>14</v>
      </c>
      <c r="B5" s="102" t="s">
        <v>218</v>
      </c>
      <c r="C5" s="102"/>
      <c r="D5" s="102"/>
      <c r="E5" s="102"/>
      <c r="F5" s="19"/>
    </row>
    <row r="6" spans="1:18" ht="22.5" customHeight="1" x14ac:dyDescent="0.2">
      <c r="A6" s="7" t="s">
        <v>10</v>
      </c>
      <c r="B6" s="101"/>
      <c r="C6" s="101"/>
      <c r="D6" s="101"/>
      <c r="E6" s="101"/>
      <c r="F6" s="19"/>
    </row>
    <row r="7" spans="1:18" ht="22.5" customHeight="1" x14ac:dyDescent="0.2">
      <c r="A7" s="7" t="s">
        <v>47</v>
      </c>
      <c r="B7" s="101"/>
      <c r="C7" s="101"/>
      <c r="D7" s="101"/>
      <c r="E7" s="101"/>
      <c r="F7" s="19"/>
    </row>
    <row r="8" spans="1:18" ht="22.5" customHeight="1" x14ac:dyDescent="0.2">
      <c r="A8" s="7" t="s">
        <v>11</v>
      </c>
      <c r="B8" s="101"/>
      <c r="C8" s="101"/>
      <c r="D8" s="101"/>
      <c r="E8" s="101"/>
    </row>
    <row r="9" spans="1:18" ht="22.5" customHeight="1" x14ac:dyDescent="0.2">
      <c r="A9" s="7" t="s">
        <v>12</v>
      </c>
      <c r="B9" s="101"/>
      <c r="C9" s="101"/>
      <c r="D9" s="101"/>
      <c r="E9" s="101"/>
    </row>
    <row r="10" spans="1:18" ht="22.5" customHeight="1" x14ac:dyDescent="0.2">
      <c r="A10" s="4"/>
      <c r="B10" s="5"/>
      <c r="C10" s="5"/>
      <c r="D10" s="5"/>
      <c r="E10" s="5"/>
      <c r="F10" s="4"/>
      <c r="G10" s="5"/>
      <c r="H10" s="5"/>
      <c r="I10" s="5"/>
      <c r="J10" s="45" t="s">
        <v>480</v>
      </c>
      <c r="K10" s="5"/>
      <c r="M10" s="5"/>
      <c r="N10" s="4"/>
      <c r="O10" s="4"/>
      <c r="P10" s="4"/>
      <c r="Q10" s="4"/>
      <c r="R10" s="4"/>
    </row>
    <row r="11" spans="1:18" ht="22.5" customHeight="1" x14ac:dyDescent="0.2">
      <c r="A11" s="8" t="s">
        <v>13</v>
      </c>
      <c r="B11" s="5"/>
      <c r="C11" s="5"/>
      <c r="D11" s="5"/>
      <c r="E11" s="5"/>
      <c r="F11" s="4"/>
      <c r="G11" s="5"/>
      <c r="H11" s="5"/>
      <c r="I11" s="5"/>
      <c r="J11" s="46" t="s">
        <v>481</v>
      </c>
      <c r="K11" s="5"/>
      <c r="M11" s="5"/>
      <c r="N11" s="4"/>
      <c r="O11" s="4"/>
      <c r="P11" s="4"/>
      <c r="Q11" s="4"/>
      <c r="R11" s="4"/>
    </row>
    <row r="12" spans="1:18" ht="22.5" customHeight="1" x14ac:dyDescent="0.2">
      <c r="A12" s="111" t="s">
        <v>40</v>
      </c>
      <c r="B12" s="111" t="s">
        <v>39</v>
      </c>
      <c r="C12" s="109" t="s">
        <v>235</v>
      </c>
      <c r="D12" s="108" t="s">
        <v>234</v>
      </c>
      <c r="E12" s="108"/>
      <c r="F12" s="108"/>
      <c r="G12" s="108"/>
      <c r="H12" s="108"/>
      <c r="I12" s="108"/>
      <c r="J12" s="98" t="s">
        <v>228</v>
      </c>
      <c r="K12" s="98"/>
      <c r="L12" s="98"/>
      <c r="M12" s="98"/>
      <c r="N12" s="98"/>
      <c r="O12" s="98"/>
      <c r="P12" s="98"/>
      <c r="Q12" s="98"/>
      <c r="R12" s="1"/>
    </row>
    <row r="13" spans="1:18" s="21" customFormat="1" ht="57" customHeight="1" thickBot="1" x14ac:dyDescent="0.25">
      <c r="A13" s="112"/>
      <c r="B13" s="112"/>
      <c r="C13" s="110"/>
      <c r="D13" s="27" t="s">
        <v>44</v>
      </c>
      <c r="E13" s="28" t="s">
        <v>253</v>
      </c>
      <c r="F13" s="27" t="s">
        <v>46</v>
      </c>
      <c r="G13" s="27" t="s">
        <v>41</v>
      </c>
      <c r="H13" s="28" t="s">
        <v>42</v>
      </c>
      <c r="I13" s="31" t="s">
        <v>45</v>
      </c>
      <c r="J13" s="25" t="s">
        <v>479</v>
      </c>
      <c r="K13" s="25" t="s">
        <v>482</v>
      </c>
      <c r="L13" s="26" t="s">
        <v>511</v>
      </c>
      <c r="M13" s="25" t="s">
        <v>230</v>
      </c>
      <c r="N13" s="25" t="s">
        <v>232</v>
      </c>
      <c r="O13" s="25" t="s">
        <v>231</v>
      </c>
      <c r="P13" s="25" t="s">
        <v>255</v>
      </c>
      <c r="Q13" s="25" t="s">
        <v>233</v>
      </c>
    </row>
    <row r="14" spans="1:18" ht="34.5" customHeight="1" thickTop="1" x14ac:dyDescent="0.2">
      <c r="A14" s="103" t="s">
        <v>38</v>
      </c>
      <c r="B14" s="17">
        <v>1</v>
      </c>
      <c r="C14" s="23" t="e">
        <f>VLOOKUP($B$5,'Sheet2 (2)'!$A$2:$X$22,2,0)</f>
        <v>#N/A</v>
      </c>
      <c r="D14" s="41" t="s">
        <v>294</v>
      </c>
      <c r="E14" s="24"/>
      <c r="F14" s="37" t="s">
        <v>292</v>
      </c>
      <c r="G14" s="94" t="s">
        <v>292</v>
      </c>
      <c r="H14" s="44" t="str">
        <f t="shared" ref="H14:H36" si="0">IF(G14&lt;&gt;"対面","選択してください","　")</f>
        <v>選択してください</v>
      </c>
      <c r="I14" s="32"/>
      <c r="J14" s="44" t="e">
        <f>VLOOKUP($B$5,'Sheet2 (2)'!$A$2:$AV$22,26,0)&amp;""</f>
        <v>#N/A</v>
      </c>
      <c r="K14" s="32"/>
      <c r="L14" s="32"/>
      <c r="M14" s="20"/>
      <c r="N14" s="24"/>
      <c r="O14" s="32"/>
      <c r="P14" s="24"/>
      <c r="Q14" s="32"/>
      <c r="R14" s="1"/>
    </row>
    <row r="15" spans="1:18" ht="34.5" customHeight="1" x14ac:dyDescent="0.2">
      <c r="A15" s="103"/>
      <c r="B15" s="16">
        <v>2</v>
      </c>
      <c r="C15" s="23" t="e">
        <f>VLOOKUP($B$5,'Sheet2 (2)'!$A$2:$X$22,3,0)</f>
        <v>#N/A</v>
      </c>
      <c r="D15" s="41" t="s">
        <v>294</v>
      </c>
      <c r="E15" s="29"/>
      <c r="F15" s="37" t="s">
        <v>292</v>
      </c>
      <c r="G15" s="94" t="s">
        <v>292</v>
      </c>
      <c r="H15" s="44" t="str">
        <f t="shared" si="0"/>
        <v>選択してください</v>
      </c>
      <c r="I15" s="32"/>
      <c r="J15" s="44" t="e">
        <f>VLOOKUP($B$5,'Sheet2 (2)'!$A$2:$AV$22,27,0)&amp;""</f>
        <v>#N/A</v>
      </c>
      <c r="K15" s="32"/>
      <c r="L15" s="33"/>
      <c r="M15" s="20"/>
      <c r="N15" s="24"/>
      <c r="O15" s="32"/>
      <c r="P15" s="24"/>
      <c r="Q15" s="32"/>
      <c r="R15" s="1"/>
    </row>
    <row r="16" spans="1:18" ht="34.5" customHeight="1" x14ac:dyDescent="0.2">
      <c r="A16" s="103"/>
      <c r="B16" s="16">
        <v>3</v>
      </c>
      <c r="C16" s="23" t="e">
        <f>VLOOKUP($B$5,'Sheet2 (2)'!$A$2:$X$22,4,0)</f>
        <v>#N/A</v>
      </c>
      <c r="D16" s="41" t="s">
        <v>294</v>
      </c>
      <c r="E16" s="29"/>
      <c r="F16" s="37" t="s">
        <v>292</v>
      </c>
      <c r="G16" s="94" t="s">
        <v>292</v>
      </c>
      <c r="H16" s="44" t="str">
        <f t="shared" si="0"/>
        <v>選択してください</v>
      </c>
      <c r="I16" s="32"/>
      <c r="J16" s="44" t="e">
        <f>VLOOKUP($B$5,'Sheet2 (2)'!$A$2:$AV$22,28,0)&amp;""</f>
        <v>#N/A</v>
      </c>
      <c r="K16" s="32"/>
      <c r="L16" s="33"/>
      <c r="M16" s="20"/>
      <c r="N16" s="24"/>
      <c r="O16" s="32"/>
      <c r="P16" s="24"/>
      <c r="Q16" s="32"/>
      <c r="R16" s="1"/>
    </row>
    <row r="17" spans="1:18" ht="34.5" customHeight="1" x14ac:dyDescent="0.2">
      <c r="A17" s="103"/>
      <c r="B17" s="16">
        <v>4</v>
      </c>
      <c r="C17" s="23" t="e">
        <f>VLOOKUP($B$5,'Sheet2 (2)'!$A$2:$X$22,5,0)</f>
        <v>#N/A</v>
      </c>
      <c r="D17" s="41" t="s">
        <v>294</v>
      </c>
      <c r="E17" s="29"/>
      <c r="F17" s="37" t="s">
        <v>292</v>
      </c>
      <c r="G17" s="94" t="s">
        <v>292</v>
      </c>
      <c r="H17" s="44" t="str">
        <f t="shared" si="0"/>
        <v>選択してください</v>
      </c>
      <c r="I17" s="32"/>
      <c r="J17" s="44" t="e">
        <f>VLOOKUP($B$5,'Sheet2 (2)'!$A$2:$AV$22,29,0)&amp;""</f>
        <v>#N/A</v>
      </c>
      <c r="K17" s="32"/>
      <c r="L17" s="33"/>
      <c r="M17" s="20"/>
      <c r="N17" s="24"/>
      <c r="O17" s="32"/>
      <c r="P17" s="24"/>
      <c r="Q17" s="32"/>
      <c r="R17" s="1"/>
    </row>
    <row r="18" spans="1:18" ht="34.5" customHeight="1" x14ac:dyDescent="0.2">
      <c r="A18" s="103"/>
      <c r="B18" s="16">
        <v>5</v>
      </c>
      <c r="C18" s="23" t="e">
        <f>VLOOKUP($B$5,'Sheet2 (2)'!$A$2:$X$22,6,0)</f>
        <v>#N/A</v>
      </c>
      <c r="D18" s="41" t="s">
        <v>294</v>
      </c>
      <c r="E18" s="29"/>
      <c r="F18" s="37" t="s">
        <v>292</v>
      </c>
      <c r="G18" s="94" t="s">
        <v>292</v>
      </c>
      <c r="H18" s="44" t="str">
        <f t="shared" si="0"/>
        <v>選択してください</v>
      </c>
      <c r="I18" s="32"/>
      <c r="J18" s="44" t="e">
        <f>VLOOKUP($B$5,'Sheet2 (2)'!$A$2:$AV$22,30,0)&amp;""</f>
        <v>#N/A</v>
      </c>
      <c r="K18" s="32"/>
      <c r="L18" s="33"/>
      <c r="M18" s="20"/>
      <c r="N18" s="24"/>
      <c r="O18" s="32"/>
      <c r="P18" s="24"/>
      <c r="Q18" s="32"/>
      <c r="R18" s="1"/>
    </row>
    <row r="19" spans="1:18" ht="34.5" customHeight="1" x14ac:dyDescent="0.2">
      <c r="A19" s="103"/>
      <c r="B19" s="16">
        <v>6</v>
      </c>
      <c r="C19" s="23" t="e">
        <f>VLOOKUP($B$5,'Sheet2 (2)'!$A$2:$X$22,7,0)</f>
        <v>#N/A</v>
      </c>
      <c r="D19" s="41" t="s">
        <v>294</v>
      </c>
      <c r="E19" s="29"/>
      <c r="F19" s="37" t="s">
        <v>292</v>
      </c>
      <c r="G19" s="94" t="s">
        <v>292</v>
      </c>
      <c r="H19" s="44" t="str">
        <f t="shared" si="0"/>
        <v>選択してください</v>
      </c>
      <c r="I19" s="32"/>
      <c r="J19" s="44" t="e">
        <f>VLOOKUP($B$5,'Sheet2 (2)'!$A$2:$AV$22,31,0)&amp;""</f>
        <v>#N/A</v>
      </c>
      <c r="K19" s="32"/>
      <c r="L19" s="33"/>
      <c r="M19" s="20"/>
      <c r="N19" s="24"/>
      <c r="O19" s="32"/>
      <c r="P19" s="24"/>
      <c r="Q19" s="32"/>
      <c r="R19" s="1"/>
    </row>
    <row r="20" spans="1:18" ht="34.5" customHeight="1" x14ac:dyDescent="0.2">
      <c r="A20" s="103"/>
      <c r="B20" s="16">
        <v>7</v>
      </c>
      <c r="C20" s="23" t="e">
        <f>VLOOKUP($B$5,'Sheet2 (2)'!$A$2:$X$22,8,0)</f>
        <v>#N/A</v>
      </c>
      <c r="D20" s="41" t="s">
        <v>294</v>
      </c>
      <c r="E20" s="29"/>
      <c r="F20" s="37" t="s">
        <v>292</v>
      </c>
      <c r="G20" s="94" t="s">
        <v>292</v>
      </c>
      <c r="H20" s="44" t="str">
        <f t="shared" si="0"/>
        <v>選択してください</v>
      </c>
      <c r="I20" s="32"/>
      <c r="J20" s="44" t="e">
        <f>VLOOKUP($B$5,'Sheet2 (2)'!$A$2:$AV$22,32,0)&amp;""</f>
        <v>#N/A</v>
      </c>
      <c r="K20" s="32"/>
      <c r="L20" s="33"/>
      <c r="M20" s="20"/>
      <c r="N20" s="24"/>
      <c r="O20" s="32"/>
      <c r="P20" s="24"/>
      <c r="Q20" s="32"/>
      <c r="R20" s="1"/>
    </row>
    <row r="21" spans="1:18" ht="34.5" customHeight="1" x14ac:dyDescent="0.2">
      <c r="A21" s="103"/>
      <c r="B21" s="16">
        <v>8</v>
      </c>
      <c r="C21" s="23" t="e">
        <f>VLOOKUP($B$5,'Sheet2 (2)'!$A$2:$X$22,9,0)</f>
        <v>#N/A</v>
      </c>
      <c r="D21" s="41" t="s">
        <v>294</v>
      </c>
      <c r="E21" s="29"/>
      <c r="F21" s="37" t="s">
        <v>292</v>
      </c>
      <c r="G21" s="94" t="s">
        <v>292</v>
      </c>
      <c r="H21" s="44" t="str">
        <f t="shared" si="0"/>
        <v>選択してください</v>
      </c>
      <c r="I21" s="32"/>
      <c r="J21" s="44" t="e">
        <f>VLOOKUP($B$5,'Sheet2 (2)'!$A$2:$AV$22,33,0)&amp;""</f>
        <v>#N/A</v>
      </c>
      <c r="K21" s="32"/>
      <c r="L21" s="33"/>
      <c r="M21" s="20"/>
      <c r="N21" s="24"/>
      <c r="O21" s="32"/>
      <c r="P21" s="24"/>
      <c r="Q21" s="32"/>
      <c r="R21" s="1"/>
    </row>
    <row r="22" spans="1:18" ht="34.5" customHeight="1" x14ac:dyDescent="0.2">
      <c r="A22" s="103"/>
      <c r="B22" s="16">
        <v>9</v>
      </c>
      <c r="C22" s="23" t="e">
        <f>VLOOKUP($B$5,'Sheet2 (2)'!$A$2:$X$22,10,0)</f>
        <v>#N/A</v>
      </c>
      <c r="D22" s="41" t="s">
        <v>294</v>
      </c>
      <c r="E22" s="29"/>
      <c r="F22" s="37" t="s">
        <v>292</v>
      </c>
      <c r="G22" s="94" t="s">
        <v>292</v>
      </c>
      <c r="H22" s="44" t="str">
        <f t="shared" si="0"/>
        <v>選択してください</v>
      </c>
      <c r="I22" s="32"/>
      <c r="J22" s="44" t="e">
        <f>VLOOKUP($B$5,'Sheet2 (2)'!$A$2:$AV$22,34,0)&amp;""</f>
        <v>#N/A</v>
      </c>
      <c r="K22" s="32"/>
      <c r="L22" s="33"/>
      <c r="M22" s="20"/>
      <c r="N22" s="24"/>
      <c r="O22" s="32"/>
      <c r="P22" s="24"/>
      <c r="Q22" s="32"/>
      <c r="R22" s="1"/>
    </row>
    <row r="23" spans="1:18" ht="34.5" customHeight="1" x14ac:dyDescent="0.2">
      <c r="A23" s="103"/>
      <c r="B23" s="16">
        <v>10</v>
      </c>
      <c r="C23" s="23" t="e">
        <f>VLOOKUP($B$5,'Sheet2 (2)'!$A$2:$X$22,11,0)</f>
        <v>#N/A</v>
      </c>
      <c r="D23" s="41" t="s">
        <v>294</v>
      </c>
      <c r="E23" s="29"/>
      <c r="F23" s="37" t="s">
        <v>292</v>
      </c>
      <c r="G23" s="94" t="s">
        <v>292</v>
      </c>
      <c r="H23" s="44" t="str">
        <f t="shared" si="0"/>
        <v>選択してください</v>
      </c>
      <c r="I23" s="32"/>
      <c r="J23" s="44" t="e">
        <f>VLOOKUP($B$5,'Sheet2 (2)'!$A$2:$AV$22,35,0)&amp;""</f>
        <v>#N/A</v>
      </c>
      <c r="K23" s="32"/>
      <c r="L23" s="33"/>
      <c r="M23" s="20"/>
      <c r="N23" s="24"/>
      <c r="O23" s="32"/>
      <c r="P23" s="24"/>
      <c r="Q23" s="32"/>
      <c r="R23" s="1"/>
    </row>
    <row r="24" spans="1:18" ht="34.5" customHeight="1" x14ac:dyDescent="0.2">
      <c r="A24" s="103"/>
      <c r="B24" s="16">
        <v>11</v>
      </c>
      <c r="C24" s="23" t="e">
        <f>VLOOKUP($B$5,'Sheet2 (2)'!$A$2:$X$22,12,0)</f>
        <v>#N/A</v>
      </c>
      <c r="D24" s="41" t="s">
        <v>294</v>
      </c>
      <c r="E24" s="29"/>
      <c r="F24" s="37" t="s">
        <v>292</v>
      </c>
      <c r="G24" s="94" t="s">
        <v>292</v>
      </c>
      <c r="H24" s="44" t="str">
        <f t="shared" si="0"/>
        <v>選択してください</v>
      </c>
      <c r="I24" s="32"/>
      <c r="J24" s="44" t="e">
        <f>VLOOKUP($B$5,'Sheet2 (2)'!$A$2:$AV$22,36,0)&amp;""</f>
        <v>#N/A</v>
      </c>
      <c r="K24" s="32"/>
      <c r="L24" s="33"/>
      <c r="M24" s="20"/>
      <c r="N24" s="24"/>
      <c r="O24" s="32"/>
      <c r="P24" s="24"/>
      <c r="Q24" s="32"/>
      <c r="R24" s="1"/>
    </row>
    <row r="25" spans="1:18" ht="34.5" customHeight="1" x14ac:dyDescent="0.2">
      <c r="A25" s="103"/>
      <c r="B25" s="16">
        <v>12</v>
      </c>
      <c r="C25" s="23" t="e">
        <f>VLOOKUP($B$5,'Sheet2 (2)'!$A$2:$X$22,13,0)</f>
        <v>#N/A</v>
      </c>
      <c r="D25" s="41" t="s">
        <v>294</v>
      </c>
      <c r="E25" s="29"/>
      <c r="F25" s="37" t="s">
        <v>292</v>
      </c>
      <c r="G25" s="94" t="s">
        <v>292</v>
      </c>
      <c r="H25" s="44" t="str">
        <f t="shared" si="0"/>
        <v>選択してください</v>
      </c>
      <c r="I25" s="32"/>
      <c r="J25" s="44" t="e">
        <f>VLOOKUP($B$5,'Sheet2 (2)'!$A$2:$AV$22,37,0)&amp;""</f>
        <v>#N/A</v>
      </c>
      <c r="K25" s="32"/>
      <c r="L25" s="33"/>
      <c r="M25" s="20"/>
      <c r="N25" s="24"/>
      <c r="O25" s="32"/>
      <c r="P25" s="24"/>
      <c r="Q25" s="32"/>
      <c r="R25" s="1"/>
    </row>
    <row r="26" spans="1:18" ht="34.5" customHeight="1" x14ac:dyDescent="0.2">
      <c r="A26" s="103"/>
      <c r="B26" s="16">
        <v>13</v>
      </c>
      <c r="C26" s="23" t="e">
        <f>VLOOKUP($B$5,'Sheet2 (2)'!$A$2:$X$22,14,0)</f>
        <v>#N/A</v>
      </c>
      <c r="D26" s="41" t="s">
        <v>294</v>
      </c>
      <c r="E26" s="30"/>
      <c r="F26" s="37" t="s">
        <v>292</v>
      </c>
      <c r="G26" s="94" t="s">
        <v>292</v>
      </c>
      <c r="H26" s="44" t="str">
        <f t="shared" si="0"/>
        <v>選択してください</v>
      </c>
      <c r="I26" s="32"/>
      <c r="J26" s="44" t="e">
        <f>VLOOKUP($B$5,'Sheet2 (2)'!$A$2:$AV$22,38,0)&amp;""</f>
        <v>#N/A</v>
      </c>
      <c r="K26" s="32"/>
      <c r="L26" s="34"/>
      <c r="M26" s="20"/>
      <c r="N26" s="24"/>
      <c r="O26" s="32"/>
      <c r="P26" s="24"/>
      <c r="Q26" s="32"/>
      <c r="R26" s="1"/>
    </row>
    <row r="27" spans="1:18" ht="34.5" customHeight="1" x14ac:dyDescent="0.2">
      <c r="A27" s="103"/>
      <c r="B27" s="16">
        <v>14</v>
      </c>
      <c r="C27" s="23" t="e">
        <f>VLOOKUP($B$5,'Sheet2 (2)'!$A$2:$X$22,15,0)</f>
        <v>#N/A</v>
      </c>
      <c r="D27" s="41" t="s">
        <v>294</v>
      </c>
      <c r="E27" s="29"/>
      <c r="F27" s="37" t="s">
        <v>292</v>
      </c>
      <c r="G27" s="94" t="s">
        <v>292</v>
      </c>
      <c r="H27" s="44" t="str">
        <f t="shared" si="0"/>
        <v>選択してください</v>
      </c>
      <c r="I27" s="32"/>
      <c r="J27" s="44" t="e">
        <f>VLOOKUP($B$5,'Sheet2 (2)'!$A$2:$AV$22,39,0)&amp;""</f>
        <v>#N/A</v>
      </c>
      <c r="K27" s="32"/>
      <c r="L27" s="29"/>
      <c r="M27" s="20"/>
      <c r="N27" s="24"/>
      <c r="O27" s="32"/>
      <c r="P27" s="24"/>
      <c r="Q27" s="32"/>
      <c r="R27" s="1"/>
    </row>
    <row r="28" spans="1:18" ht="34.5" customHeight="1" thickBot="1" x14ac:dyDescent="0.25">
      <c r="A28" s="104"/>
      <c r="B28" s="16">
        <v>15</v>
      </c>
      <c r="C28" s="23" t="e">
        <f>VLOOKUP($B$5,'Sheet2 (2)'!$A$2:$X$22,16,0)</f>
        <v>#N/A</v>
      </c>
      <c r="D28" s="42" t="s">
        <v>294</v>
      </c>
      <c r="E28" s="29"/>
      <c r="F28" s="37" t="s">
        <v>292</v>
      </c>
      <c r="G28" s="94" t="s">
        <v>292</v>
      </c>
      <c r="H28" s="44" t="str">
        <f t="shared" si="0"/>
        <v>選択してください</v>
      </c>
      <c r="I28" s="32"/>
      <c r="J28" s="44" t="e">
        <f>VLOOKUP($B$5,'Sheet2 (2)'!$A$2:$AV$22,40,0)&amp;""</f>
        <v>#N/A</v>
      </c>
      <c r="K28" s="32"/>
      <c r="L28" s="33"/>
      <c r="M28" s="20"/>
      <c r="N28" s="24"/>
      <c r="O28" s="32"/>
      <c r="P28" s="24"/>
      <c r="Q28" s="32"/>
      <c r="R28" s="1"/>
    </row>
    <row r="29" spans="1:18" ht="34.5" customHeight="1" x14ac:dyDescent="0.2">
      <c r="A29" s="105" t="s">
        <v>43</v>
      </c>
      <c r="B29" s="6">
        <v>1</v>
      </c>
      <c r="C29" s="23" t="e">
        <f>VLOOKUP($B$5,'Sheet2 (2)'!$A$2:$X$22,17,0)</f>
        <v>#N/A</v>
      </c>
      <c r="D29" s="38" t="s">
        <v>293</v>
      </c>
      <c r="E29" s="29"/>
      <c r="F29" s="37" t="s">
        <v>292</v>
      </c>
      <c r="G29" s="94" t="s">
        <v>292</v>
      </c>
      <c r="H29" s="44" t="str">
        <f t="shared" si="0"/>
        <v>選択してください</v>
      </c>
      <c r="I29" s="29"/>
      <c r="J29" s="44" t="e">
        <f>VLOOKUP($B$5,'Sheet2 (2)'!$A$2:$AV$22,41,0)&amp;""</f>
        <v>#N/A</v>
      </c>
      <c r="K29" s="29"/>
      <c r="L29" s="29"/>
      <c r="M29" s="29"/>
      <c r="N29" s="24"/>
      <c r="O29" s="29"/>
      <c r="P29" s="24"/>
      <c r="Q29" s="29"/>
      <c r="R29" s="1"/>
    </row>
    <row r="30" spans="1:18" ht="34.5" customHeight="1" x14ac:dyDescent="0.2">
      <c r="A30" s="106"/>
      <c r="B30" s="6">
        <v>2</v>
      </c>
      <c r="C30" s="23" t="e">
        <f>VLOOKUP($B$5,'Sheet2 (2)'!$A$2:$X$22,18,0)</f>
        <v>#N/A</v>
      </c>
      <c r="D30" s="39" t="s">
        <v>293</v>
      </c>
      <c r="E30" s="29"/>
      <c r="F30" s="37" t="s">
        <v>292</v>
      </c>
      <c r="G30" s="94" t="s">
        <v>292</v>
      </c>
      <c r="H30" s="44" t="str">
        <f t="shared" si="0"/>
        <v>選択してください</v>
      </c>
      <c r="I30" s="29"/>
      <c r="J30" s="44" t="e">
        <f>VLOOKUP($B$5,'Sheet2 (2)'!$A$2:$AV$22,42,0)&amp;""</f>
        <v>#N/A</v>
      </c>
      <c r="K30" s="29"/>
      <c r="L30" s="29"/>
      <c r="M30" s="29"/>
      <c r="N30" s="24"/>
      <c r="O30" s="29"/>
      <c r="P30" s="24"/>
      <c r="Q30" s="29"/>
      <c r="R30" s="1"/>
    </row>
    <row r="31" spans="1:18" ht="34.5" customHeight="1" x14ac:dyDescent="0.2">
      <c r="A31" s="106"/>
      <c r="B31" s="6">
        <v>3</v>
      </c>
      <c r="C31" s="23" t="e">
        <f>VLOOKUP($B$5,'Sheet2 (2)'!$A$2:$X$22,19,0)</f>
        <v>#N/A</v>
      </c>
      <c r="D31" s="39" t="s">
        <v>293</v>
      </c>
      <c r="E31" s="29"/>
      <c r="F31" s="37" t="s">
        <v>292</v>
      </c>
      <c r="G31" s="94" t="s">
        <v>292</v>
      </c>
      <c r="H31" s="44" t="str">
        <f t="shared" si="0"/>
        <v>選択してください</v>
      </c>
      <c r="I31" s="29"/>
      <c r="J31" s="44" t="e">
        <f>VLOOKUP($B$5,'Sheet2 (2)'!$A$2:$AV$22,43,0)&amp;""</f>
        <v>#N/A</v>
      </c>
      <c r="K31" s="29"/>
      <c r="L31" s="29"/>
      <c r="M31" s="29"/>
      <c r="N31" s="24"/>
      <c r="O31" s="29"/>
      <c r="P31" s="24"/>
      <c r="Q31" s="29"/>
      <c r="R31" s="1"/>
    </row>
    <row r="32" spans="1:18" ht="34.5" customHeight="1" x14ac:dyDescent="0.2">
      <c r="A32" s="106"/>
      <c r="B32" s="6">
        <v>4</v>
      </c>
      <c r="C32" s="23" t="e">
        <f>VLOOKUP($B$5,'Sheet2 (2)'!$A$2:$X$22,20,0)</f>
        <v>#N/A</v>
      </c>
      <c r="D32" s="39" t="s">
        <v>293</v>
      </c>
      <c r="E32" s="29"/>
      <c r="F32" s="37" t="s">
        <v>292</v>
      </c>
      <c r="G32" s="94" t="s">
        <v>292</v>
      </c>
      <c r="H32" s="44" t="str">
        <f t="shared" si="0"/>
        <v>選択してください</v>
      </c>
      <c r="I32" s="29"/>
      <c r="J32" s="44" t="e">
        <f>VLOOKUP($B$5,'Sheet2 (2)'!$A$2:$AV$22,44,0)&amp;""</f>
        <v>#N/A</v>
      </c>
      <c r="K32" s="29"/>
      <c r="L32" s="29"/>
      <c r="M32" s="29"/>
      <c r="N32" s="24"/>
      <c r="O32" s="29"/>
      <c r="P32" s="24"/>
      <c r="Q32" s="29"/>
      <c r="R32" s="1"/>
    </row>
    <row r="33" spans="1:18" ht="34.5" customHeight="1" x14ac:dyDescent="0.2">
      <c r="A33" s="106"/>
      <c r="B33" s="6">
        <v>5</v>
      </c>
      <c r="C33" s="23" t="e">
        <f>VLOOKUP($B$5,'Sheet2 (2)'!$A$2:$X$22,21,0)</f>
        <v>#N/A</v>
      </c>
      <c r="D33" s="39" t="s">
        <v>293</v>
      </c>
      <c r="E33" s="29"/>
      <c r="F33" s="37" t="s">
        <v>292</v>
      </c>
      <c r="G33" s="94" t="s">
        <v>292</v>
      </c>
      <c r="H33" s="44" t="str">
        <f t="shared" si="0"/>
        <v>選択してください</v>
      </c>
      <c r="I33" s="29"/>
      <c r="J33" s="44" t="e">
        <f>VLOOKUP($B$5,'Sheet2 (2)'!$A$2:$AV$22,45,0)&amp;""</f>
        <v>#N/A</v>
      </c>
      <c r="K33" s="29"/>
      <c r="L33" s="29"/>
      <c r="M33" s="29"/>
      <c r="N33" s="24"/>
      <c r="O33" s="29"/>
      <c r="P33" s="24"/>
      <c r="Q33" s="29"/>
      <c r="R33" s="1"/>
    </row>
    <row r="34" spans="1:18" ht="34.5" customHeight="1" x14ac:dyDescent="0.2">
      <c r="A34" s="106"/>
      <c r="B34" s="6">
        <v>6</v>
      </c>
      <c r="C34" s="23" t="e">
        <f>VLOOKUP($B$5,'Sheet2 (2)'!$A$2:$X$22,22,0)</f>
        <v>#N/A</v>
      </c>
      <c r="D34" s="39" t="s">
        <v>293</v>
      </c>
      <c r="E34" s="29"/>
      <c r="F34" s="37" t="s">
        <v>292</v>
      </c>
      <c r="G34" s="94" t="s">
        <v>292</v>
      </c>
      <c r="H34" s="44" t="str">
        <f t="shared" si="0"/>
        <v>選択してください</v>
      </c>
      <c r="I34" s="29"/>
      <c r="J34" s="44" t="e">
        <f>VLOOKUP($B$5,'Sheet2 (2)'!$A$2:$AV$22,46,0)&amp;""</f>
        <v>#N/A</v>
      </c>
      <c r="K34" s="29"/>
      <c r="L34" s="29"/>
      <c r="M34" s="29"/>
      <c r="N34" s="24"/>
      <c r="O34" s="29"/>
      <c r="P34" s="24"/>
      <c r="Q34" s="29"/>
      <c r="R34" s="1"/>
    </row>
    <row r="35" spans="1:18" ht="34.5" customHeight="1" x14ac:dyDescent="0.2">
      <c r="A35" s="106"/>
      <c r="B35" s="6">
        <v>7</v>
      </c>
      <c r="C35" s="23" t="e">
        <f>VLOOKUP($B$5,'Sheet2 (2)'!$A$2:$X$22,23,0)</f>
        <v>#N/A</v>
      </c>
      <c r="D35" s="39" t="s">
        <v>293</v>
      </c>
      <c r="E35" s="29"/>
      <c r="F35" s="37" t="s">
        <v>292</v>
      </c>
      <c r="G35" s="94" t="s">
        <v>292</v>
      </c>
      <c r="H35" s="44" t="str">
        <f t="shared" si="0"/>
        <v>選択してください</v>
      </c>
      <c r="I35" s="29"/>
      <c r="J35" s="44" t="e">
        <f>VLOOKUP($B$5,'Sheet2 (2)'!$A$2:$AV$22,47,0)&amp;""</f>
        <v>#N/A</v>
      </c>
      <c r="K35" s="29"/>
      <c r="L35" s="29"/>
      <c r="M35" s="29"/>
      <c r="N35" s="24"/>
      <c r="O35" s="29"/>
      <c r="P35" s="24"/>
      <c r="Q35" s="29"/>
      <c r="R35" s="1"/>
    </row>
    <row r="36" spans="1:18" ht="34.5" customHeight="1" thickBot="1" x14ac:dyDescent="0.25">
      <c r="A36" s="107"/>
      <c r="B36" s="6">
        <v>8</v>
      </c>
      <c r="C36" s="23" t="e">
        <f>VLOOKUP($B$5,'Sheet2 (2)'!$A$2:$X$22,24,0)</f>
        <v>#N/A</v>
      </c>
      <c r="D36" s="40" t="s">
        <v>293</v>
      </c>
      <c r="E36" s="29"/>
      <c r="F36" s="37" t="s">
        <v>292</v>
      </c>
      <c r="G36" s="94" t="s">
        <v>292</v>
      </c>
      <c r="H36" s="44" t="str">
        <f t="shared" si="0"/>
        <v>選択してください</v>
      </c>
      <c r="I36" s="29"/>
      <c r="J36" s="44" t="e">
        <f>VLOOKUP($B$5,'Sheet2 (2)'!$A$2:$AV$22,48,0)&amp;""</f>
        <v>#N/A</v>
      </c>
      <c r="K36" s="29"/>
      <c r="L36" s="29"/>
      <c r="M36" s="29"/>
      <c r="N36" s="24"/>
      <c r="O36" s="29"/>
      <c r="P36" s="24"/>
      <c r="Q36" s="29"/>
      <c r="R36" s="1"/>
    </row>
    <row r="38" spans="1:18" customFormat="1" ht="39.65" customHeight="1" x14ac:dyDescent="0.2">
      <c r="A38" s="67" t="s">
        <v>512</v>
      </c>
      <c r="B38" s="92"/>
      <c r="C38" s="93"/>
      <c r="D38" s="81"/>
      <c r="E38" s="81"/>
      <c r="I38" s="82"/>
      <c r="J38" s="70" t="s">
        <v>503</v>
      </c>
      <c r="K38" s="68" t="s">
        <v>229</v>
      </c>
      <c r="L38" s="69" t="s">
        <v>502</v>
      </c>
      <c r="M38" s="71" t="s">
        <v>504</v>
      </c>
      <c r="N38" s="72" t="s">
        <v>513</v>
      </c>
      <c r="O38" s="72" t="s">
        <v>505</v>
      </c>
      <c r="P38" s="72" t="s">
        <v>514</v>
      </c>
      <c r="Q38" s="72" t="s">
        <v>506</v>
      </c>
    </row>
    <row r="39" spans="1:18" customFormat="1" ht="35.25" customHeight="1" x14ac:dyDescent="0.2">
      <c r="A39" s="95" t="s">
        <v>507</v>
      </c>
      <c r="B39" s="73"/>
      <c r="C39" s="74" t="s">
        <v>508</v>
      </c>
      <c r="D39" s="83"/>
      <c r="E39" s="83"/>
      <c r="F39" s="83"/>
      <c r="G39" s="84"/>
      <c r="H39" s="84"/>
      <c r="I39" s="85"/>
      <c r="J39" s="77" t="s">
        <v>326</v>
      </c>
      <c r="K39" s="75"/>
      <c r="L39" s="76"/>
      <c r="M39" s="78"/>
      <c r="N39" s="79"/>
      <c r="O39" s="79"/>
      <c r="P39" s="79"/>
      <c r="Q39" s="79"/>
    </row>
    <row r="40" spans="1:18" customFormat="1" ht="35.25" customHeight="1" x14ac:dyDescent="0.2">
      <c r="A40" s="96"/>
      <c r="B40" s="73"/>
      <c r="C40" s="74" t="s">
        <v>508</v>
      </c>
      <c r="D40" s="86"/>
      <c r="E40" s="86"/>
      <c r="F40" s="86"/>
      <c r="G40" s="87"/>
      <c r="H40" s="87"/>
      <c r="I40" s="88"/>
      <c r="J40" s="77" t="s">
        <v>326</v>
      </c>
      <c r="K40" s="75"/>
      <c r="L40" s="76"/>
      <c r="M40" s="78"/>
      <c r="N40" s="79"/>
      <c r="O40" s="79"/>
      <c r="P40" s="79"/>
      <c r="Q40" s="79"/>
    </row>
    <row r="41" spans="1:18" customFormat="1" ht="35.25" customHeight="1" x14ac:dyDescent="0.2">
      <c r="A41" s="96"/>
      <c r="B41" s="73"/>
      <c r="C41" s="74" t="s">
        <v>508</v>
      </c>
      <c r="D41" s="86"/>
      <c r="E41" s="86"/>
      <c r="F41" s="86"/>
      <c r="G41" s="87"/>
      <c r="H41" s="87"/>
      <c r="I41" s="88"/>
      <c r="J41" s="77" t="s">
        <v>326</v>
      </c>
      <c r="K41" s="75"/>
      <c r="L41" s="76"/>
      <c r="M41" s="78"/>
      <c r="N41" s="79"/>
      <c r="O41" s="79"/>
      <c r="P41" s="79"/>
      <c r="Q41" s="79"/>
    </row>
    <row r="42" spans="1:18" customFormat="1" ht="35.25" customHeight="1" x14ac:dyDescent="0.2">
      <c r="A42" s="97"/>
      <c r="B42" s="73"/>
      <c r="C42" s="74" t="s">
        <v>508</v>
      </c>
      <c r="D42" s="89"/>
      <c r="E42" s="89"/>
      <c r="F42" s="89"/>
      <c r="G42" s="90"/>
      <c r="H42" s="90"/>
      <c r="I42" s="91"/>
      <c r="J42" s="77" t="s">
        <v>326</v>
      </c>
      <c r="K42" s="75"/>
      <c r="L42" s="76"/>
      <c r="M42" s="78"/>
      <c r="N42" s="79"/>
      <c r="O42" s="79"/>
      <c r="P42" s="79"/>
      <c r="Q42" s="79"/>
    </row>
    <row r="43" spans="1:18" customFormat="1" x14ac:dyDescent="0.2">
      <c r="A43" s="80"/>
      <c r="D43" s="81"/>
      <c r="E43" s="81"/>
      <c r="I43" s="82"/>
      <c r="L43" s="82"/>
      <c r="O43" s="80"/>
    </row>
    <row r="44" spans="1:18" customFormat="1" x14ac:dyDescent="0.2">
      <c r="A44" s="80" t="s">
        <v>509</v>
      </c>
      <c r="D44" s="81"/>
      <c r="E44" s="81"/>
      <c r="I44" s="82"/>
      <c r="L44" s="82"/>
      <c r="O44" s="80"/>
    </row>
    <row r="45" spans="1:18" customFormat="1" x14ac:dyDescent="0.2">
      <c r="A45" s="80" t="s">
        <v>510</v>
      </c>
      <c r="B45">
        <f>COUNTIF(D29:D36,"開講")</f>
        <v>0</v>
      </c>
      <c r="D45" s="81"/>
      <c r="E45" s="81"/>
      <c r="I45" s="82"/>
      <c r="L45" s="82"/>
      <c r="O45" s="80"/>
    </row>
    <row r="46" spans="1:18" customFormat="1" x14ac:dyDescent="0.2">
      <c r="A46" s="80"/>
      <c r="D46" s="81"/>
      <c r="E46" s="81"/>
      <c r="I46" s="82"/>
      <c r="L46" s="82"/>
      <c r="O46" s="80"/>
    </row>
  </sheetData>
  <mergeCells count="16">
    <mergeCell ref="A39:A42"/>
    <mergeCell ref="J12:Q12"/>
    <mergeCell ref="A1:E1"/>
    <mergeCell ref="D2:E2"/>
    <mergeCell ref="B9:E9"/>
    <mergeCell ref="B4:E4"/>
    <mergeCell ref="B5:E5"/>
    <mergeCell ref="B6:E6"/>
    <mergeCell ref="B8:E8"/>
    <mergeCell ref="B7:E7"/>
    <mergeCell ref="A14:A28"/>
    <mergeCell ref="A29:A36"/>
    <mergeCell ref="D12:I12"/>
    <mergeCell ref="C12:C13"/>
    <mergeCell ref="B12:B13"/>
    <mergeCell ref="A12:A13"/>
  </mergeCells>
  <phoneticPr fontId="1"/>
  <conditionalFormatting sqref="D29:D36">
    <cfRule type="cellIs" dxfId="17" priority="18" operator="equal">
      <formula>"開講"</formula>
    </cfRule>
    <cfRule type="cellIs" dxfId="16" priority="19" operator="equal">
      <formula>"開講有無を選択"</formula>
    </cfRule>
  </conditionalFormatting>
  <conditionalFormatting sqref="F14:G36">
    <cfRule type="cellIs" dxfId="15" priority="10" operator="equal">
      <formula>"選択してください"</formula>
    </cfRule>
  </conditionalFormatting>
  <conditionalFormatting sqref="F29:H29">
    <cfRule type="expression" dxfId="14" priority="9">
      <formula>$D$29="未開講"</formula>
    </cfRule>
  </conditionalFormatting>
  <conditionalFormatting sqref="F30:H30">
    <cfRule type="expression" dxfId="13" priority="8">
      <formula>$D$30="未開講"</formula>
    </cfRule>
  </conditionalFormatting>
  <conditionalFormatting sqref="F31:H31">
    <cfRule type="expression" dxfId="12" priority="7">
      <formula>$D$31="未開講"</formula>
    </cfRule>
  </conditionalFormatting>
  <conditionalFormatting sqref="F32:H32">
    <cfRule type="expression" dxfId="11" priority="6">
      <formula>$D$32="未開講"</formula>
    </cfRule>
  </conditionalFormatting>
  <conditionalFormatting sqref="F33:H33">
    <cfRule type="expression" dxfId="10" priority="5">
      <formula>$D$33="未開講"</formula>
    </cfRule>
  </conditionalFormatting>
  <conditionalFormatting sqref="F34:H34">
    <cfRule type="expression" dxfId="9" priority="4">
      <formula>$D$34="未開講"</formula>
    </cfRule>
  </conditionalFormatting>
  <conditionalFormatting sqref="F35:H35">
    <cfRule type="expression" dxfId="8" priority="3">
      <formula>$D$35="未開講"</formula>
    </cfRule>
  </conditionalFormatting>
  <conditionalFormatting sqref="F36:H36">
    <cfRule type="expression" dxfId="7" priority="2">
      <formula>$D$36="未開講"</formula>
    </cfRule>
  </conditionalFormatting>
  <conditionalFormatting sqref="H14:H36">
    <cfRule type="containsText" dxfId="6" priority="13" operator="containsText" text="選択してください">
      <formula>NOT(ISERROR(SEARCH("選択してください",H14)))</formula>
    </cfRule>
  </conditionalFormatting>
  <conditionalFormatting sqref="I14:I28 M14:Q28">
    <cfRule type="expression" dxfId="5" priority="12">
      <formula>$J14="非会員"</formula>
    </cfRule>
  </conditionalFormatting>
  <conditionalFormatting sqref="J14:J36">
    <cfRule type="cellIs" dxfId="4" priority="11" operator="equal">
      <formula>"理学療法士"</formula>
    </cfRule>
  </conditionalFormatting>
  <conditionalFormatting sqref="K14:K28">
    <cfRule type="expression" dxfId="3" priority="21">
      <formula>$J14="非会員"</formula>
    </cfRule>
  </conditionalFormatting>
  <dataValidations count="7">
    <dataValidation type="list" allowBlank="1" showInputMessage="1" showErrorMessage="1" sqref="F14:F36" xr:uid="{AA8B967B-1A28-4A32-9F2A-6CF9BEC997F0}">
      <formula1>"選択してください,座学,実技"</formula1>
    </dataValidation>
    <dataValidation type="list" allowBlank="1" showInputMessage="1" showErrorMessage="1" sqref="D30:D36" xr:uid="{6AFD89C4-9E28-44F7-927E-A14F525F11CE}">
      <formula1>"開講有無を選択,開講,未開講"</formula1>
    </dataValidation>
    <dataValidation type="list" allowBlank="1" showInputMessage="1" showErrorMessage="1" sqref="H14:H36" xr:uid="{633CDC32-707A-4F40-AF2F-7DE52EC06DD5}">
      <formula1>"選択してください,1.レポート,2.キーワード,3.画面確認,4.その他,　"</formula1>
    </dataValidation>
    <dataValidation type="list" allowBlank="1" showInputMessage="1" showErrorMessage="1" sqref="G14:G36" xr:uid="{FFFB6A49-6797-40F0-982F-8EFABA42BBEE}">
      <formula1>"選択してください,対面,オンライン（生中継）,オンライン（録画）,オンライン（オンデマンド）"</formula1>
    </dataValidation>
    <dataValidation type="list" allowBlank="1" showInputMessage="1" showErrorMessage="1" sqref="B39:B42" xr:uid="{7D93E4C1-76DF-4597-9752-D401ACBD6AE1}">
      <formula1>"選択1,選択2,選択3,選択4,選択5,選択6,選択7,選択8"</formula1>
    </dataValidation>
    <dataValidation allowBlank="1" showInputMessage="1" showErrorMessage="1" promptTitle="開講日または開講期間" prompt="オンデマンドで一定期間開講する場合は、_x000a_「2025/7/1～2025/7/31」のように記載してください。" sqref="E14" xr:uid="{F559FC10-6982-441F-B616-615B5C34071F}"/>
    <dataValidation type="list" allowBlank="1" showInputMessage="1" showErrorMessage="1" promptTitle="選択科目" prompt="開講有無を必ず選択してください。_x000a_未開講の科目はE列以降の記載は不要です。_x000a_補助講師がいる場合は、下段に担当講師の情報を記載してください。" sqref="D29" xr:uid="{3442B2B1-7EB9-44E3-84BF-A3D6DB35005A}">
      <formula1>"開講有無を選択,開講,未開講"</formula1>
    </dataValidation>
  </dataValidations>
  <pageMargins left="0.25" right="0.25" top="0.75" bottom="0.75" header="0.3" footer="0.3"/>
  <pageSetup paperSize="8" scale="59" fitToWidth="0" orientation="landscape" r:id="rId1"/>
  <headerFooter>
    <oddHeader>&amp;R【実施・会計報告書】2025年度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黄色セルは選択式です。選択漏れがないようご注意ください。" xr:uid="{00000000-0002-0000-0000-000007000000}">
          <x14:formula1>
            <xm:f>Sheet2!$A$2:$A$23</xm:f>
          </x14:formula1>
          <xm:sqref>B5:E5</xm:sqref>
        </x14:dataValidation>
        <x14:dataValidation type="list" allowBlank="1" showInputMessage="1" showErrorMessage="1" xr:uid="{00000000-0002-0000-0000-000008000000}">
          <x14:formula1>
            <xm:f>Sheet4!$A$3:$A$15</xm:f>
          </x14:formula1>
          <xm:sqref>P14:P36</xm:sqref>
        </x14:dataValidation>
        <x14:dataValidation type="list" allowBlank="1" showInputMessage="1" showErrorMessage="1" xr:uid="{00000000-0002-0000-0000-00000A000000}">
          <x14:formula1>
            <xm:f>Sheet3!$A$1:$A$22</xm:f>
          </x14:formula1>
          <xm:sqref>N14:N36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E25"/>
  <sheetViews>
    <sheetView workbookViewId="0">
      <selection activeCell="B9" sqref="B9"/>
    </sheetView>
  </sheetViews>
  <sheetFormatPr defaultColWidth="9" defaultRowHeight="13" x14ac:dyDescent="0.2"/>
  <cols>
    <col min="1" max="1" width="27.08984375" style="3" customWidth="1"/>
    <col min="2" max="3" width="17.1796875" style="3" customWidth="1"/>
    <col min="4" max="4" width="39.453125" style="3" customWidth="1"/>
    <col min="5" max="5" width="9" style="3"/>
    <col min="6" max="16384" width="9" style="1"/>
  </cols>
  <sheetData>
    <row r="1" spans="1:5" ht="25.5" customHeight="1" x14ac:dyDescent="0.2">
      <c r="A1" s="118" t="s">
        <v>257</v>
      </c>
      <c r="B1" s="118"/>
      <c r="C1" s="118"/>
      <c r="D1" s="118"/>
    </row>
    <row r="2" spans="1:5" ht="25.5" customHeight="1" x14ac:dyDescent="0.2">
      <c r="A2" s="2"/>
      <c r="B2" s="2"/>
      <c r="C2" s="2"/>
      <c r="D2" s="2" t="s">
        <v>519</v>
      </c>
    </row>
    <row r="3" spans="1:5" s="3" customFormat="1" ht="22.5" customHeight="1" thickBot="1" x14ac:dyDescent="0.25">
      <c r="A3" s="9"/>
      <c r="B3" s="9"/>
      <c r="C3" s="9"/>
      <c r="D3" s="9"/>
    </row>
    <row r="4" spans="1:5" ht="22.5" customHeight="1" x14ac:dyDescent="0.2">
      <c r="A4" s="119"/>
      <c r="B4" s="11" t="s">
        <v>236</v>
      </c>
      <c r="C4" s="113" t="s">
        <v>15</v>
      </c>
      <c r="D4" s="113"/>
    </row>
    <row r="5" spans="1:5" ht="22.5" customHeight="1" thickBot="1" x14ac:dyDescent="0.25">
      <c r="A5" s="120"/>
      <c r="B5" s="10" t="s">
        <v>3</v>
      </c>
      <c r="C5" s="10" t="s">
        <v>4</v>
      </c>
      <c r="D5" s="36" t="s">
        <v>16</v>
      </c>
    </row>
    <row r="6" spans="1:5" ht="13.5" thickTop="1" x14ac:dyDescent="0.2">
      <c r="A6" s="114" t="s">
        <v>485</v>
      </c>
      <c r="B6" s="115"/>
      <c r="C6" s="115"/>
      <c r="D6" s="115"/>
    </row>
    <row r="7" spans="1:5" ht="34" customHeight="1" x14ac:dyDescent="0.2">
      <c r="A7" s="59"/>
      <c r="B7" s="61" t="s">
        <v>483</v>
      </c>
      <c r="C7" s="62" t="s">
        <v>484</v>
      </c>
      <c r="D7" s="60"/>
    </row>
    <row r="8" spans="1:5" ht="22.5" customHeight="1" x14ac:dyDescent="0.2">
      <c r="A8" s="48" t="s">
        <v>5</v>
      </c>
      <c r="B8" s="49">
        <v>0</v>
      </c>
      <c r="C8" s="50">
        <v>0</v>
      </c>
      <c r="D8" s="47" t="s">
        <v>487</v>
      </c>
      <c r="E8" t="s">
        <v>488</v>
      </c>
    </row>
    <row r="9" spans="1:5" ht="22.5" customHeight="1" x14ac:dyDescent="0.2">
      <c r="A9" s="48" t="s">
        <v>6</v>
      </c>
      <c r="B9" s="49">
        <v>0</v>
      </c>
      <c r="C9" s="50">
        <v>0</v>
      </c>
      <c r="D9" s="47"/>
      <c r="E9" s="3" t="str">
        <f>IF(C9&gt;0,"「内訳」欄（左セル）に内訳を記載してください","")</f>
        <v/>
      </c>
    </row>
    <row r="10" spans="1:5" ht="22.5" customHeight="1" x14ac:dyDescent="0.2">
      <c r="A10" s="48"/>
      <c r="B10" s="49"/>
      <c r="C10" s="50"/>
      <c r="D10" s="47"/>
    </row>
    <row r="11" spans="1:5" ht="22.5" customHeight="1" x14ac:dyDescent="0.2">
      <c r="A11" s="52" t="s">
        <v>2</v>
      </c>
      <c r="B11" s="53">
        <f>SUM(B8:B10)</f>
        <v>0</v>
      </c>
      <c r="C11" s="54">
        <f>SUM(C8:C10)</f>
        <v>0</v>
      </c>
      <c r="D11" s="51"/>
    </row>
    <row r="12" spans="1:5" x14ac:dyDescent="0.2">
      <c r="A12" s="116" t="s">
        <v>486</v>
      </c>
      <c r="B12" s="117"/>
      <c r="C12" s="117"/>
      <c r="D12" s="117"/>
    </row>
    <row r="13" spans="1:5" ht="33" x14ac:dyDescent="0.2">
      <c r="A13" s="63"/>
      <c r="B13" s="64" t="s">
        <v>483</v>
      </c>
      <c r="C13" s="65" t="s">
        <v>517</v>
      </c>
      <c r="D13" s="66"/>
    </row>
    <row r="14" spans="1:5" ht="26" x14ac:dyDescent="0.2">
      <c r="A14" s="55" t="s">
        <v>515</v>
      </c>
      <c r="B14" s="53">
        <v>0</v>
      </c>
      <c r="C14" s="54">
        <v>0</v>
      </c>
      <c r="D14" s="47"/>
      <c r="E14" s="3" t="str">
        <f t="shared" ref="E14:E21" si="0">IF(C14&gt;0,"「内訳」欄（左セル）に内訳を記載してください","")</f>
        <v/>
      </c>
    </row>
    <row r="15" spans="1:5" ht="26" x14ac:dyDescent="0.2">
      <c r="A15" s="55" t="s">
        <v>516</v>
      </c>
      <c r="B15" s="53">
        <v>0</v>
      </c>
      <c r="C15" s="54">
        <v>0</v>
      </c>
      <c r="D15" s="47"/>
      <c r="E15" s="3" t="str">
        <f t="shared" si="0"/>
        <v/>
      </c>
    </row>
    <row r="16" spans="1:5" ht="22.5" customHeight="1" x14ac:dyDescent="0.2">
      <c r="A16" s="48" t="s">
        <v>7</v>
      </c>
      <c r="B16" s="53">
        <v>0</v>
      </c>
      <c r="C16" s="54">
        <v>0</v>
      </c>
      <c r="D16" s="47"/>
      <c r="E16" s="3" t="str">
        <f t="shared" si="0"/>
        <v/>
      </c>
    </row>
    <row r="17" spans="1:5" ht="23" customHeight="1" x14ac:dyDescent="0.2">
      <c r="A17" s="55" t="s">
        <v>258</v>
      </c>
      <c r="B17" s="53">
        <v>0</v>
      </c>
      <c r="C17" s="54">
        <v>0</v>
      </c>
      <c r="D17" s="47"/>
      <c r="E17" s="3" t="str">
        <f t="shared" si="0"/>
        <v/>
      </c>
    </row>
    <row r="18" spans="1:5" ht="22.5" customHeight="1" x14ac:dyDescent="0.2">
      <c r="A18" s="48" t="s">
        <v>259</v>
      </c>
      <c r="B18" s="53">
        <v>0</v>
      </c>
      <c r="C18" s="54">
        <v>0</v>
      </c>
      <c r="D18" s="47"/>
      <c r="E18" s="3" t="str">
        <f t="shared" si="0"/>
        <v/>
      </c>
    </row>
    <row r="19" spans="1:5" ht="22.5" customHeight="1" x14ac:dyDescent="0.2">
      <c r="A19" s="48" t="s">
        <v>260</v>
      </c>
      <c r="B19" s="53">
        <v>0</v>
      </c>
      <c r="C19" s="54">
        <v>0</v>
      </c>
      <c r="D19" s="47"/>
      <c r="E19" s="3" t="str">
        <f t="shared" si="0"/>
        <v/>
      </c>
    </row>
    <row r="20" spans="1:5" ht="22.5" customHeight="1" x14ac:dyDescent="0.2">
      <c r="A20" s="48" t="s">
        <v>261</v>
      </c>
      <c r="B20" s="53">
        <v>0</v>
      </c>
      <c r="C20" s="54">
        <v>0</v>
      </c>
      <c r="D20" s="47"/>
      <c r="E20" s="3" t="str">
        <f t="shared" si="0"/>
        <v/>
      </c>
    </row>
    <row r="21" spans="1:5" ht="22.5" customHeight="1" x14ac:dyDescent="0.2">
      <c r="A21" s="48" t="s">
        <v>262</v>
      </c>
      <c r="B21" s="53">
        <v>0</v>
      </c>
      <c r="C21" s="54">
        <v>0</v>
      </c>
      <c r="D21" s="47"/>
      <c r="E21" s="3" t="str">
        <f t="shared" si="0"/>
        <v/>
      </c>
    </row>
    <row r="22" spans="1:5" ht="22.5" customHeight="1" x14ac:dyDescent="0.2">
      <c r="A22" s="48"/>
      <c r="B22" s="53"/>
      <c r="C22" s="54"/>
      <c r="D22" s="47"/>
    </row>
    <row r="23" spans="1:5" ht="22.5" customHeight="1" x14ac:dyDescent="0.2">
      <c r="A23" s="48"/>
      <c r="B23" s="53"/>
      <c r="C23" s="54"/>
      <c r="D23" s="47"/>
    </row>
    <row r="24" spans="1:5" ht="22.5" customHeight="1" thickBot="1" x14ac:dyDescent="0.25">
      <c r="A24" s="56" t="s">
        <v>0</v>
      </c>
      <c r="B24" s="57">
        <f>SUM(B14:B23)</f>
        <v>0</v>
      </c>
      <c r="C24" s="57">
        <f>SUM(C14:C23)</f>
        <v>0</v>
      </c>
      <c r="D24" s="58"/>
    </row>
    <row r="25" spans="1:5" ht="22.5" customHeight="1" thickTop="1" thickBot="1" x14ac:dyDescent="0.25">
      <c r="A25" s="12" t="s">
        <v>1</v>
      </c>
      <c r="B25" s="13">
        <f>B11-B24</f>
        <v>0</v>
      </c>
      <c r="C25" s="13">
        <f>C11-C24</f>
        <v>0</v>
      </c>
      <c r="D25" s="35"/>
    </row>
  </sheetData>
  <mergeCells count="5">
    <mergeCell ref="C4:D4"/>
    <mergeCell ref="A6:D6"/>
    <mergeCell ref="A12:D12"/>
    <mergeCell ref="A1:D1"/>
    <mergeCell ref="A4:A5"/>
  </mergeCells>
  <phoneticPr fontId="1"/>
  <conditionalFormatting sqref="D8">
    <cfRule type="expression" dxfId="2" priority="1">
      <formula>AND(C8&gt;=1,D8="")</formula>
    </cfRule>
  </conditionalFormatting>
  <conditionalFormatting sqref="D9:D10">
    <cfRule type="expression" dxfId="1" priority="3">
      <formula>AND(C9&gt;=1,D9="")</formula>
    </cfRule>
  </conditionalFormatting>
  <conditionalFormatting sqref="D14:D23">
    <cfRule type="expression" dxfId="0" priority="2">
      <formula>AND(C14&gt;=1,D14="")</formula>
    </cfRule>
  </conditionalFormatting>
  <dataValidations count="2">
    <dataValidation allowBlank="1" showInputMessage="1" showErrorMessage="1" promptTitle="【必須入力】予算額" prompt="■開講２年目以降の教育機関：次年度予定報告書類に記載の予算額を記載_x000a_■開講１年目の教育機関：新規申請書類に記載の予算額を記載_x000a_" sqref="B8" xr:uid="{C1F30146-F7E0-42B5-BE1F-25CECA4CCE14}"/>
    <dataValidation allowBlank="1" showInputMessage="1" showErrorMessage="1" promptTitle="【支出】決算額" prompt="予算計上があったが決算で「0円」になった場合は、その理由を備考欄に記載してください。" sqref="C14" xr:uid="{87BAD150-D1C6-4608-B6E5-CEB62667D7D6}"/>
  </dataValidations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22"/>
  <sheetViews>
    <sheetView workbookViewId="0">
      <pane xSplit="1" ySplit="1" topLeftCell="B11" activePane="bottomRight" state="frozen"/>
      <selection activeCell="A22" sqref="A22"/>
      <selection pane="topRight" activeCell="A22" sqref="A22"/>
      <selection pane="bottomLeft" activeCell="A22" sqref="A22"/>
      <selection pane="bottomRight" activeCell="A22" sqref="A22"/>
    </sheetView>
  </sheetViews>
  <sheetFormatPr defaultRowHeight="13" x14ac:dyDescent="0.2"/>
  <cols>
    <col min="25" max="25" width="17.1796875" customWidth="1"/>
  </cols>
  <sheetData>
    <row r="1" spans="1:48" s="22" customFormat="1" x14ac:dyDescent="0.2">
      <c r="A1" t="s">
        <v>218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43"/>
      <c r="Z1" t="s">
        <v>295</v>
      </c>
      <c r="AA1" t="s">
        <v>296</v>
      </c>
      <c r="AB1" t="s">
        <v>297</v>
      </c>
      <c r="AC1" t="s">
        <v>298</v>
      </c>
      <c r="AD1" t="s">
        <v>299</v>
      </c>
      <c r="AE1" t="s">
        <v>300</v>
      </c>
      <c r="AF1" t="s">
        <v>301</v>
      </c>
      <c r="AG1" t="s">
        <v>302</v>
      </c>
      <c r="AH1" t="s">
        <v>303</v>
      </c>
      <c r="AI1" t="s">
        <v>304</v>
      </c>
      <c r="AJ1" t="s">
        <v>305</v>
      </c>
      <c r="AK1" t="s">
        <v>306</v>
      </c>
      <c r="AL1" t="s">
        <v>307</v>
      </c>
      <c r="AM1" t="s">
        <v>308</v>
      </c>
      <c r="AN1" t="s">
        <v>309</v>
      </c>
      <c r="AO1" t="s">
        <v>310</v>
      </c>
      <c r="AP1" t="s">
        <v>311</v>
      </c>
      <c r="AQ1" t="s">
        <v>312</v>
      </c>
      <c r="AR1" t="s">
        <v>313</v>
      </c>
      <c r="AS1" t="s">
        <v>314</v>
      </c>
      <c r="AT1" t="s">
        <v>315</v>
      </c>
      <c r="AU1" t="s">
        <v>316</v>
      </c>
      <c r="AV1" t="s">
        <v>317</v>
      </c>
    </row>
    <row r="2" spans="1:48" s="22" customFormat="1" ht="20.149999999999999" customHeight="1" x14ac:dyDescent="0.2">
      <c r="A2" t="s">
        <v>213</v>
      </c>
      <c r="B2" t="s">
        <v>72</v>
      </c>
      <c r="C2" t="s">
        <v>71</v>
      </c>
      <c r="D2" t="s">
        <v>70</v>
      </c>
      <c r="E2" t="s">
        <v>133</v>
      </c>
      <c r="F2" t="s">
        <v>217</v>
      </c>
      <c r="G2" t="s">
        <v>216</v>
      </c>
      <c r="H2" t="s">
        <v>215</v>
      </c>
      <c r="I2" t="s">
        <v>69</v>
      </c>
      <c r="J2" t="s">
        <v>68</v>
      </c>
      <c r="K2" t="s">
        <v>67</v>
      </c>
      <c r="L2" t="s">
        <v>66</v>
      </c>
      <c r="M2" t="s">
        <v>65</v>
      </c>
      <c r="N2" t="s">
        <v>113</v>
      </c>
      <c r="O2" t="s">
        <v>64</v>
      </c>
      <c r="P2" t="s">
        <v>63</v>
      </c>
      <c r="Q2" t="s">
        <v>318</v>
      </c>
      <c r="R2" t="s">
        <v>319</v>
      </c>
      <c r="S2" t="s">
        <v>320</v>
      </c>
      <c r="T2" t="s">
        <v>321</v>
      </c>
      <c r="U2" t="s">
        <v>322</v>
      </c>
      <c r="V2" t="s">
        <v>323</v>
      </c>
      <c r="W2" t="s">
        <v>324</v>
      </c>
      <c r="X2" t="s">
        <v>263</v>
      </c>
      <c r="Y2" s="43" t="s">
        <v>325</v>
      </c>
      <c r="Z2"/>
      <c r="AA2"/>
      <c r="AB2" t="s">
        <v>326</v>
      </c>
      <c r="AC2"/>
      <c r="AD2" t="s">
        <v>326</v>
      </c>
      <c r="AE2" t="s">
        <v>326</v>
      </c>
      <c r="AF2" t="s">
        <v>326</v>
      </c>
      <c r="AG2" t="s">
        <v>326</v>
      </c>
      <c r="AH2" t="s">
        <v>326</v>
      </c>
      <c r="AI2" t="s">
        <v>326</v>
      </c>
      <c r="AJ2" t="s">
        <v>326</v>
      </c>
      <c r="AK2"/>
      <c r="AL2"/>
      <c r="AM2"/>
      <c r="AN2"/>
      <c r="AO2"/>
      <c r="AP2" t="s">
        <v>326</v>
      </c>
      <c r="AQ2" t="s">
        <v>326</v>
      </c>
      <c r="AR2" t="s">
        <v>326</v>
      </c>
      <c r="AS2" t="s">
        <v>326</v>
      </c>
      <c r="AT2" t="s">
        <v>326</v>
      </c>
      <c r="AU2" t="s">
        <v>326</v>
      </c>
      <c r="AV2" t="s">
        <v>326</v>
      </c>
    </row>
    <row r="3" spans="1:48" s="22" customFormat="1" ht="20.149999999999999" customHeight="1" x14ac:dyDescent="0.2">
      <c r="A3" t="s">
        <v>18</v>
      </c>
      <c r="B3" t="s">
        <v>72</v>
      </c>
      <c r="C3" t="s">
        <v>71</v>
      </c>
      <c r="D3" t="s">
        <v>70</v>
      </c>
      <c r="E3" t="s">
        <v>133</v>
      </c>
      <c r="F3" t="s">
        <v>212</v>
      </c>
      <c r="G3" t="s">
        <v>211</v>
      </c>
      <c r="H3" t="s">
        <v>210</v>
      </c>
      <c r="I3" t="s">
        <v>327</v>
      </c>
      <c r="J3" t="s">
        <v>209</v>
      </c>
      <c r="K3" t="s">
        <v>67</v>
      </c>
      <c r="L3" t="s">
        <v>66</v>
      </c>
      <c r="M3" t="s">
        <v>65</v>
      </c>
      <c r="N3" t="s">
        <v>208</v>
      </c>
      <c r="O3" t="s">
        <v>64</v>
      </c>
      <c r="P3" t="s">
        <v>63</v>
      </c>
      <c r="Q3" t="s">
        <v>328</v>
      </c>
      <c r="R3" t="s">
        <v>329</v>
      </c>
      <c r="S3" t="s">
        <v>330</v>
      </c>
      <c r="T3" t="s">
        <v>331</v>
      </c>
      <c r="U3" t="s">
        <v>332</v>
      </c>
      <c r="V3" t="s">
        <v>333</v>
      </c>
      <c r="W3" t="s">
        <v>334</v>
      </c>
      <c r="X3" t="s">
        <v>335</v>
      </c>
      <c r="Y3" s="43" t="s">
        <v>325</v>
      </c>
      <c r="Z3"/>
      <c r="AA3"/>
      <c r="AB3" t="s">
        <v>326</v>
      </c>
      <c r="AC3"/>
      <c r="AD3" t="s">
        <v>326</v>
      </c>
      <c r="AE3" t="s">
        <v>326</v>
      </c>
      <c r="AF3" t="s">
        <v>326</v>
      </c>
      <c r="AG3" t="s">
        <v>326</v>
      </c>
      <c r="AH3" t="s">
        <v>326</v>
      </c>
      <c r="AI3" t="s">
        <v>326</v>
      </c>
      <c r="AJ3" t="s">
        <v>326</v>
      </c>
      <c r="AK3"/>
      <c r="AL3"/>
      <c r="AM3"/>
      <c r="AN3"/>
      <c r="AO3" t="s">
        <v>326</v>
      </c>
      <c r="AP3" t="s">
        <v>326</v>
      </c>
      <c r="AQ3" t="s">
        <v>326</v>
      </c>
      <c r="AR3" t="s">
        <v>326</v>
      </c>
      <c r="AS3" t="s">
        <v>326</v>
      </c>
      <c r="AT3" t="s">
        <v>326</v>
      </c>
      <c r="AU3" t="s">
        <v>326</v>
      </c>
      <c r="AV3" t="s">
        <v>326</v>
      </c>
    </row>
    <row r="4" spans="1:48" s="22" customFormat="1" ht="20.149999999999999" customHeight="1" x14ac:dyDescent="0.2">
      <c r="A4" t="s">
        <v>19</v>
      </c>
      <c r="B4" t="s">
        <v>72</v>
      </c>
      <c r="C4" t="s">
        <v>71</v>
      </c>
      <c r="D4" t="s">
        <v>70</v>
      </c>
      <c r="E4" t="s">
        <v>133</v>
      </c>
      <c r="F4" t="s">
        <v>206</v>
      </c>
      <c r="G4" t="s">
        <v>205</v>
      </c>
      <c r="H4" t="s">
        <v>204</v>
      </c>
      <c r="I4" t="s">
        <v>69</v>
      </c>
      <c r="J4" t="s">
        <v>68</v>
      </c>
      <c r="K4" t="s">
        <v>67</v>
      </c>
      <c r="L4" t="s">
        <v>203</v>
      </c>
      <c r="M4" t="s">
        <v>65</v>
      </c>
      <c r="N4" t="s">
        <v>202</v>
      </c>
      <c r="O4" t="s">
        <v>64</v>
      </c>
      <c r="P4" t="s">
        <v>63</v>
      </c>
      <c r="Q4" t="s">
        <v>336</v>
      </c>
      <c r="R4" t="s">
        <v>337</v>
      </c>
      <c r="S4" t="s">
        <v>338</v>
      </c>
      <c r="T4" t="s">
        <v>339</v>
      </c>
      <c r="U4" t="s">
        <v>340</v>
      </c>
      <c r="V4" t="s">
        <v>341</v>
      </c>
      <c r="W4" t="s">
        <v>342</v>
      </c>
      <c r="X4" t="s">
        <v>343</v>
      </c>
      <c r="Y4" s="43" t="s">
        <v>325</v>
      </c>
      <c r="Z4"/>
      <c r="AA4"/>
      <c r="AB4" t="s">
        <v>326</v>
      </c>
      <c r="AC4"/>
      <c r="AD4" t="s">
        <v>326</v>
      </c>
      <c r="AE4" t="s">
        <v>326</v>
      </c>
      <c r="AF4" t="s">
        <v>326</v>
      </c>
      <c r="AG4" t="s">
        <v>326</v>
      </c>
      <c r="AH4" t="s">
        <v>326</v>
      </c>
      <c r="AI4" t="s">
        <v>326</v>
      </c>
      <c r="AJ4" t="s">
        <v>326</v>
      </c>
      <c r="AK4"/>
      <c r="AL4"/>
      <c r="AM4"/>
      <c r="AN4"/>
      <c r="AO4" t="s">
        <v>326</v>
      </c>
      <c r="AP4"/>
      <c r="AQ4" t="s">
        <v>326</v>
      </c>
      <c r="AR4" t="s">
        <v>326</v>
      </c>
      <c r="AS4" t="s">
        <v>326</v>
      </c>
      <c r="AT4"/>
      <c r="AU4"/>
      <c r="AV4"/>
    </row>
    <row r="5" spans="1:48" s="22" customFormat="1" ht="19.5" customHeight="1" x14ac:dyDescent="0.2">
      <c r="A5" t="s">
        <v>20</v>
      </c>
      <c r="B5" t="s">
        <v>72</v>
      </c>
      <c r="C5" t="s">
        <v>71</v>
      </c>
      <c r="D5" t="s">
        <v>70</v>
      </c>
      <c r="E5" t="s">
        <v>133</v>
      </c>
      <c r="F5" t="s">
        <v>201</v>
      </c>
      <c r="G5" t="s">
        <v>200</v>
      </c>
      <c r="H5" t="s">
        <v>199</v>
      </c>
      <c r="I5" t="s">
        <v>198</v>
      </c>
      <c r="J5" t="s">
        <v>197</v>
      </c>
      <c r="K5" t="s">
        <v>196</v>
      </c>
      <c r="L5" t="s">
        <v>195</v>
      </c>
      <c r="M5" t="s">
        <v>194</v>
      </c>
      <c r="N5" t="s">
        <v>193</v>
      </c>
      <c r="O5" t="s">
        <v>64</v>
      </c>
      <c r="P5" t="s">
        <v>63</v>
      </c>
      <c r="Q5" t="s">
        <v>344</v>
      </c>
      <c r="R5" t="s">
        <v>345</v>
      </c>
      <c r="S5" t="s">
        <v>346</v>
      </c>
      <c r="T5" t="s">
        <v>347</v>
      </c>
      <c r="U5" t="s">
        <v>348</v>
      </c>
      <c r="V5" t="s">
        <v>349</v>
      </c>
      <c r="W5" t="s">
        <v>350</v>
      </c>
      <c r="X5" t="s">
        <v>351</v>
      </c>
      <c r="Y5" s="43" t="s">
        <v>325</v>
      </c>
      <c r="Z5"/>
      <c r="AA5"/>
      <c r="AB5" t="s">
        <v>326</v>
      </c>
      <c r="AC5"/>
      <c r="AD5"/>
      <c r="AE5" t="s">
        <v>326</v>
      </c>
      <c r="AF5" t="s">
        <v>326</v>
      </c>
      <c r="AG5" t="s">
        <v>326</v>
      </c>
      <c r="AH5" t="s">
        <v>326</v>
      </c>
      <c r="AI5" t="s">
        <v>326</v>
      </c>
      <c r="AJ5" t="s">
        <v>326</v>
      </c>
      <c r="AK5"/>
      <c r="AL5"/>
      <c r="AM5"/>
      <c r="AN5"/>
      <c r="AO5" t="s">
        <v>326</v>
      </c>
      <c r="AP5" t="s">
        <v>326</v>
      </c>
      <c r="AQ5" t="s">
        <v>326</v>
      </c>
      <c r="AR5" t="s">
        <v>326</v>
      </c>
      <c r="AS5" t="s">
        <v>326</v>
      </c>
      <c r="AT5"/>
      <c r="AU5"/>
      <c r="AV5"/>
    </row>
    <row r="6" spans="1:48" s="22" customFormat="1" ht="20.149999999999999" customHeight="1" x14ac:dyDescent="0.2">
      <c r="A6" t="s">
        <v>183</v>
      </c>
      <c r="B6" t="s">
        <v>72</v>
      </c>
      <c r="C6" t="s">
        <v>71</v>
      </c>
      <c r="D6" t="s">
        <v>70</v>
      </c>
      <c r="E6" t="s">
        <v>133</v>
      </c>
      <c r="F6" t="s">
        <v>191</v>
      </c>
      <c r="G6" t="s">
        <v>190</v>
      </c>
      <c r="H6" t="s">
        <v>189</v>
      </c>
      <c r="I6" t="s">
        <v>188</v>
      </c>
      <c r="J6" t="s">
        <v>187</v>
      </c>
      <c r="K6" t="s">
        <v>186</v>
      </c>
      <c r="L6" t="s">
        <v>185</v>
      </c>
      <c r="M6" t="s">
        <v>65</v>
      </c>
      <c r="N6" t="s">
        <v>113</v>
      </c>
      <c r="O6" t="s">
        <v>64</v>
      </c>
      <c r="P6" t="s">
        <v>63</v>
      </c>
      <c r="Q6" t="s">
        <v>352</v>
      </c>
      <c r="R6" t="s">
        <v>353</v>
      </c>
      <c r="S6" t="s">
        <v>354</v>
      </c>
      <c r="T6" t="s">
        <v>355</v>
      </c>
      <c r="U6" t="s">
        <v>356</v>
      </c>
      <c r="V6" t="s">
        <v>357</v>
      </c>
      <c r="W6" t="s">
        <v>358</v>
      </c>
      <c r="X6" t="s">
        <v>359</v>
      </c>
      <c r="Y6" s="43" t="s">
        <v>325</v>
      </c>
      <c r="Z6"/>
      <c r="AA6"/>
      <c r="AB6" t="s">
        <v>326</v>
      </c>
      <c r="AC6" t="s">
        <v>326</v>
      </c>
      <c r="AD6" t="s">
        <v>326</v>
      </c>
      <c r="AE6" t="s">
        <v>326</v>
      </c>
      <c r="AF6" t="s">
        <v>326</v>
      </c>
      <c r="AG6" t="s">
        <v>326</v>
      </c>
      <c r="AH6" t="s">
        <v>326</v>
      </c>
      <c r="AI6" t="s">
        <v>326</v>
      </c>
      <c r="AJ6" t="s">
        <v>326</v>
      </c>
      <c r="AK6"/>
      <c r="AL6"/>
      <c r="AM6"/>
      <c r="AN6"/>
      <c r="AO6"/>
      <c r="AP6" t="s">
        <v>326</v>
      </c>
      <c r="AQ6" t="s">
        <v>326</v>
      </c>
      <c r="AR6" t="s">
        <v>326</v>
      </c>
      <c r="AS6" t="s">
        <v>326</v>
      </c>
      <c r="AT6" t="s">
        <v>326</v>
      </c>
      <c r="AU6" t="s">
        <v>326</v>
      </c>
      <c r="AV6" t="s">
        <v>326</v>
      </c>
    </row>
    <row r="7" spans="1:48" s="22" customFormat="1" ht="20.149999999999999" customHeight="1" x14ac:dyDescent="0.2">
      <c r="A7" t="s">
        <v>489</v>
      </c>
      <c r="B7" t="s">
        <v>72</v>
      </c>
      <c r="C7" t="s">
        <v>71</v>
      </c>
      <c r="D7" t="s">
        <v>70</v>
      </c>
      <c r="E7" t="s">
        <v>133</v>
      </c>
      <c r="F7" t="s">
        <v>182</v>
      </c>
      <c r="G7" t="s">
        <v>181</v>
      </c>
      <c r="H7" t="s">
        <v>180</v>
      </c>
      <c r="I7" t="s">
        <v>179</v>
      </c>
      <c r="J7" t="s">
        <v>178</v>
      </c>
      <c r="K7" t="s">
        <v>177</v>
      </c>
      <c r="L7" t="s">
        <v>66</v>
      </c>
      <c r="M7" t="s">
        <v>65</v>
      </c>
      <c r="N7" t="s">
        <v>113</v>
      </c>
      <c r="O7" t="s">
        <v>64</v>
      </c>
      <c r="P7" t="s">
        <v>63</v>
      </c>
      <c r="Q7" t="s">
        <v>360</v>
      </c>
      <c r="R7" t="s">
        <v>361</v>
      </c>
      <c r="S7" t="s">
        <v>362</v>
      </c>
      <c r="T7" t="s">
        <v>363</v>
      </c>
      <c r="U7" t="s">
        <v>364</v>
      </c>
      <c r="V7" t="s">
        <v>365</v>
      </c>
      <c r="W7" t="s">
        <v>366</v>
      </c>
      <c r="X7" t="s">
        <v>367</v>
      </c>
      <c r="Y7" s="43" t="s">
        <v>325</v>
      </c>
      <c r="Z7"/>
      <c r="AA7"/>
      <c r="AB7" t="s">
        <v>326</v>
      </c>
      <c r="AC7"/>
      <c r="AD7" t="s">
        <v>326</v>
      </c>
      <c r="AE7"/>
      <c r="AF7"/>
      <c r="AG7" t="s">
        <v>326</v>
      </c>
      <c r="AH7" t="s">
        <v>326</v>
      </c>
      <c r="AI7" t="s">
        <v>326</v>
      </c>
      <c r="AJ7" t="s">
        <v>326</v>
      </c>
      <c r="AK7"/>
      <c r="AL7"/>
      <c r="AM7"/>
      <c r="AN7"/>
      <c r="AO7" t="s">
        <v>326</v>
      </c>
      <c r="AP7"/>
      <c r="AQ7" t="s">
        <v>326</v>
      </c>
      <c r="AR7" t="s">
        <v>326</v>
      </c>
      <c r="AS7" t="s">
        <v>326</v>
      </c>
      <c r="AT7"/>
      <c r="AU7"/>
      <c r="AV7"/>
    </row>
    <row r="8" spans="1:48" s="22" customFormat="1" ht="24" customHeight="1" x14ac:dyDescent="0.2">
      <c r="A8" t="s">
        <v>252</v>
      </c>
      <c r="B8" t="s">
        <v>176</v>
      </c>
      <c r="C8" t="s">
        <v>71</v>
      </c>
      <c r="D8" t="s">
        <v>175</v>
      </c>
      <c r="E8" t="s">
        <v>174</v>
      </c>
      <c r="F8" t="s">
        <v>173</v>
      </c>
      <c r="G8" t="s">
        <v>172</v>
      </c>
      <c r="H8" t="s">
        <v>171</v>
      </c>
      <c r="I8" t="s">
        <v>170</v>
      </c>
      <c r="J8" t="s">
        <v>169</v>
      </c>
      <c r="K8" t="s">
        <v>168</v>
      </c>
      <c r="L8" t="s">
        <v>167</v>
      </c>
      <c r="M8" t="s">
        <v>64</v>
      </c>
      <c r="N8" t="s">
        <v>166</v>
      </c>
      <c r="O8" t="s">
        <v>165</v>
      </c>
      <c r="P8" t="s">
        <v>164</v>
      </c>
      <c r="Q8" t="s">
        <v>368</v>
      </c>
      <c r="R8" t="s">
        <v>369</v>
      </c>
      <c r="S8" t="s">
        <v>370</v>
      </c>
      <c r="T8" t="s">
        <v>371</v>
      </c>
      <c r="U8" t="s">
        <v>372</v>
      </c>
      <c r="V8" t="s">
        <v>373</v>
      </c>
      <c r="W8" t="s">
        <v>374</v>
      </c>
      <c r="X8" t="s">
        <v>375</v>
      </c>
      <c r="Y8" s="43" t="s">
        <v>325</v>
      </c>
      <c r="Z8" t="s">
        <v>326</v>
      </c>
      <c r="AA8"/>
      <c r="AB8" t="s">
        <v>326</v>
      </c>
      <c r="AC8"/>
      <c r="AD8"/>
      <c r="AE8" t="s">
        <v>326</v>
      </c>
      <c r="AF8" t="s">
        <v>326</v>
      </c>
      <c r="AG8" t="s">
        <v>326</v>
      </c>
      <c r="AH8" t="s">
        <v>326</v>
      </c>
      <c r="AI8" t="s">
        <v>326</v>
      </c>
      <c r="AJ8" t="s">
        <v>326</v>
      </c>
      <c r="AK8"/>
      <c r="AL8" t="s">
        <v>326</v>
      </c>
      <c r="AM8"/>
      <c r="AN8"/>
      <c r="AO8"/>
      <c r="AP8"/>
      <c r="AQ8" t="s">
        <v>326</v>
      </c>
      <c r="AR8" t="s">
        <v>326</v>
      </c>
      <c r="AS8" t="s">
        <v>326</v>
      </c>
      <c r="AT8" t="s">
        <v>326</v>
      </c>
      <c r="AU8" t="s">
        <v>326</v>
      </c>
      <c r="AV8" t="s">
        <v>326</v>
      </c>
    </row>
    <row r="9" spans="1:48" s="22" customFormat="1" ht="20.149999999999999" customHeight="1" x14ac:dyDescent="0.2">
      <c r="A9" t="s">
        <v>490</v>
      </c>
      <c r="B9" t="s">
        <v>163</v>
      </c>
      <c r="C9" t="s">
        <v>162</v>
      </c>
      <c r="D9" t="s">
        <v>161</v>
      </c>
      <c r="E9" t="s">
        <v>160</v>
      </c>
      <c r="F9" t="s">
        <v>159</v>
      </c>
      <c r="G9" t="s">
        <v>158</v>
      </c>
      <c r="H9" t="s">
        <v>157</v>
      </c>
      <c r="I9" t="s">
        <v>156</v>
      </c>
      <c r="J9" t="s">
        <v>155</v>
      </c>
      <c r="K9" t="s">
        <v>154</v>
      </c>
      <c r="L9" t="s">
        <v>153</v>
      </c>
      <c r="M9" t="s">
        <v>152</v>
      </c>
      <c r="N9" t="s">
        <v>151</v>
      </c>
      <c r="O9" t="s">
        <v>150</v>
      </c>
      <c r="P9" t="s">
        <v>149</v>
      </c>
      <c r="Q9" t="s">
        <v>264</v>
      </c>
      <c r="R9" t="s">
        <v>265</v>
      </c>
      <c r="S9" t="s">
        <v>266</v>
      </c>
      <c r="T9" t="s">
        <v>267</v>
      </c>
      <c r="U9" t="s">
        <v>268</v>
      </c>
      <c r="V9" t="s">
        <v>269</v>
      </c>
      <c r="W9" t="s">
        <v>270</v>
      </c>
      <c r="X9" t="s">
        <v>271</v>
      </c>
      <c r="Y9" s="43" t="s">
        <v>325</v>
      </c>
      <c r="Z9" t="s">
        <v>326</v>
      </c>
      <c r="AA9"/>
      <c r="AB9"/>
      <c r="AC9" t="s">
        <v>326</v>
      </c>
      <c r="AD9" t="s">
        <v>326</v>
      </c>
      <c r="AE9" t="s">
        <v>326</v>
      </c>
      <c r="AF9"/>
      <c r="AG9"/>
      <c r="AH9"/>
      <c r="AI9" t="s">
        <v>326</v>
      </c>
      <c r="AJ9" t="s">
        <v>326</v>
      </c>
      <c r="AK9" t="s">
        <v>326</v>
      </c>
      <c r="AL9" t="s">
        <v>326</v>
      </c>
      <c r="AM9" t="s">
        <v>326</v>
      </c>
      <c r="AN9" t="s">
        <v>326</v>
      </c>
      <c r="AO9" t="s">
        <v>326</v>
      </c>
      <c r="AP9" t="s">
        <v>326</v>
      </c>
      <c r="AQ9" t="s">
        <v>326</v>
      </c>
      <c r="AR9" t="s">
        <v>326</v>
      </c>
      <c r="AS9" t="s">
        <v>326</v>
      </c>
      <c r="AT9" t="s">
        <v>326</v>
      </c>
      <c r="AU9" t="s">
        <v>326</v>
      </c>
      <c r="AV9" t="s">
        <v>326</v>
      </c>
    </row>
    <row r="10" spans="1:48" s="22" customFormat="1" ht="20.149999999999999" customHeight="1" x14ac:dyDescent="0.2">
      <c r="A10" t="s">
        <v>491</v>
      </c>
      <c r="B10" t="s">
        <v>72</v>
      </c>
      <c r="C10" t="s">
        <v>71</v>
      </c>
      <c r="D10" t="s">
        <v>70</v>
      </c>
      <c r="E10" t="s">
        <v>133</v>
      </c>
      <c r="F10" t="s">
        <v>148</v>
      </c>
      <c r="G10" t="s">
        <v>147</v>
      </c>
      <c r="H10" t="s">
        <v>146</v>
      </c>
      <c r="I10" t="s">
        <v>145</v>
      </c>
      <c r="J10" t="s">
        <v>144</v>
      </c>
      <c r="K10" t="s">
        <v>143</v>
      </c>
      <c r="L10" t="s">
        <v>66</v>
      </c>
      <c r="M10" t="s">
        <v>65</v>
      </c>
      <c r="N10" t="s">
        <v>113</v>
      </c>
      <c r="O10" t="s">
        <v>64</v>
      </c>
      <c r="P10" t="s">
        <v>63</v>
      </c>
      <c r="Q10" t="s">
        <v>376</v>
      </c>
      <c r="R10" t="s">
        <v>377</v>
      </c>
      <c r="S10" t="s">
        <v>272</v>
      </c>
      <c r="T10" t="s">
        <v>378</v>
      </c>
      <c r="U10" t="s">
        <v>379</v>
      </c>
      <c r="V10" t="s">
        <v>380</v>
      </c>
      <c r="W10" t="s">
        <v>381</v>
      </c>
      <c r="X10" t="s">
        <v>382</v>
      </c>
      <c r="Y10" s="43" t="s">
        <v>325</v>
      </c>
      <c r="Z10"/>
      <c r="AA10"/>
      <c r="AB10" t="s">
        <v>326</v>
      </c>
      <c r="AC10"/>
      <c r="AD10" t="s">
        <v>326</v>
      </c>
      <c r="AE10" t="s">
        <v>326</v>
      </c>
      <c r="AF10" t="s">
        <v>326</v>
      </c>
      <c r="AG10" t="s">
        <v>326</v>
      </c>
      <c r="AH10" t="s">
        <v>326</v>
      </c>
      <c r="AI10" t="s">
        <v>326</v>
      </c>
      <c r="AJ10" t="s">
        <v>326</v>
      </c>
      <c r="AK10"/>
      <c r="AL10"/>
      <c r="AM10"/>
      <c r="AN10"/>
      <c r="AO10"/>
      <c r="AP10" t="s">
        <v>326</v>
      </c>
      <c r="AQ10" t="s">
        <v>326</v>
      </c>
      <c r="AR10"/>
      <c r="AS10" t="s">
        <v>326</v>
      </c>
      <c r="AT10" t="s">
        <v>326</v>
      </c>
      <c r="AU10" t="s">
        <v>326</v>
      </c>
      <c r="AV10" t="s">
        <v>326</v>
      </c>
    </row>
    <row r="11" spans="1:48" s="22" customFormat="1" ht="20.149999999999999" customHeight="1" x14ac:dyDescent="0.2">
      <c r="A11" t="s">
        <v>136</v>
      </c>
      <c r="B11" t="s">
        <v>72</v>
      </c>
      <c r="C11" t="s">
        <v>71</v>
      </c>
      <c r="D11" t="s">
        <v>70</v>
      </c>
      <c r="E11" t="s">
        <v>133</v>
      </c>
      <c r="F11" t="s">
        <v>142</v>
      </c>
      <c r="G11" t="s">
        <v>141</v>
      </c>
      <c r="H11" t="s">
        <v>140</v>
      </c>
      <c r="I11" t="s">
        <v>139</v>
      </c>
      <c r="J11" t="s">
        <v>138</v>
      </c>
      <c r="K11" t="s">
        <v>137</v>
      </c>
      <c r="L11" t="s">
        <v>66</v>
      </c>
      <c r="M11" t="s">
        <v>65</v>
      </c>
      <c r="N11" t="s">
        <v>113</v>
      </c>
      <c r="O11" t="s">
        <v>64</v>
      </c>
      <c r="P11" t="s">
        <v>63</v>
      </c>
      <c r="Q11" t="s">
        <v>368</v>
      </c>
      <c r="R11" t="s">
        <v>383</v>
      </c>
      <c r="S11" t="s">
        <v>384</v>
      </c>
      <c r="T11" t="s">
        <v>385</v>
      </c>
      <c r="U11" t="s">
        <v>386</v>
      </c>
      <c r="V11" t="s">
        <v>387</v>
      </c>
      <c r="W11" t="s">
        <v>388</v>
      </c>
      <c r="X11" t="s">
        <v>389</v>
      </c>
      <c r="Y11" s="43" t="s">
        <v>325</v>
      </c>
      <c r="Z11"/>
      <c r="AA11"/>
      <c r="AB11" t="s">
        <v>326</v>
      </c>
      <c r="AC11"/>
      <c r="AD11" t="s">
        <v>326</v>
      </c>
      <c r="AE11" t="s">
        <v>326</v>
      </c>
      <c r="AF11" t="s">
        <v>326</v>
      </c>
      <c r="AG11" t="s">
        <v>326</v>
      </c>
      <c r="AH11" t="s">
        <v>326</v>
      </c>
      <c r="AI11" t="s">
        <v>326</v>
      </c>
      <c r="AJ11" t="s">
        <v>326</v>
      </c>
      <c r="AK11"/>
      <c r="AL11"/>
      <c r="AM11"/>
      <c r="AN11"/>
      <c r="AO11"/>
      <c r="AP11" t="s">
        <v>326</v>
      </c>
      <c r="AQ11" t="s">
        <v>326</v>
      </c>
      <c r="AR11" t="s">
        <v>326</v>
      </c>
      <c r="AS11" t="s">
        <v>326</v>
      </c>
      <c r="AT11" t="s">
        <v>326</v>
      </c>
      <c r="AU11" t="s">
        <v>326</v>
      </c>
      <c r="AV11"/>
    </row>
    <row r="12" spans="1:48" s="22" customFormat="1" ht="20.149999999999999" customHeight="1" x14ac:dyDescent="0.2">
      <c r="A12" t="s">
        <v>492</v>
      </c>
      <c r="B12" t="s">
        <v>72</v>
      </c>
      <c r="C12" t="s">
        <v>71</v>
      </c>
      <c r="D12" t="s">
        <v>135</v>
      </c>
      <c r="E12" t="s">
        <v>134</v>
      </c>
      <c r="F12" t="s">
        <v>133</v>
      </c>
      <c r="G12" t="s">
        <v>132</v>
      </c>
      <c r="H12" t="s">
        <v>131</v>
      </c>
      <c r="I12" t="s">
        <v>130</v>
      </c>
      <c r="J12" t="s">
        <v>129</v>
      </c>
      <c r="K12" t="s">
        <v>128</v>
      </c>
      <c r="L12" t="s">
        <v>127</v>
      </c>
      <c r="M12" t="s">
        <v>126</v>
      </c>
      <c r="N12" t="s">
        <v>125</v>
      </c>
      <c r="O12" t="s">
        <v>124</v>
      </c>
      <c r="P12" t="s">
        <v>123</v>
      </c>
      <c r="Q12" t="s">
        <v>390</v>
      </c>
      <c r="R12" t="s">
        <v>391</v>
      </c>
      <c r="S12" t="s">
        <v>392</v>
      </c>
      <c r="T12" t="s">
        <v>393</v>
      </c>
      <c r="U12" t="s">
        <v>394</v>
      </c>
      <c r="V12" t="s">
        <v>273</v>
      </c>
      <c r="W12" t="s">
        <v>395</v>
      </c>
      <c r="X12" t="s">
        <v>396</v>
      </c>
      <c r="Y12" s="43" t="s">
        <v>325</v>
      </c>
      <c r="Z12"/>
      <c r="AA12"/>
      <c r="AB12"/>
      <c r="AC12" t="s">
        <v>326</v>
      </c>
      <c r="AD12"/>
      <c r="AE12"/>
      <c r="AF12" t="s">
        <v>326</v>
      </c>
      <c r="AG12" t="s">
        <v>326</v>
      </c>
      <c r="AH12" t="s">
        <v>326</v>
      </c>
      <c r="AI12" t="s">
        <v>326</v>
      </c>
      <c r="AJ12" t="s">
        <v>326</v>
      </c>
      <c r="AK12" t="s">
        <v>326</v>
      </c>
      <c r="AL12" t="s">
        <v>326</v>
      </c>
      <c r="AM12" t="s">
        <v>326</v>
      </c>
      <c r="AN12"/>
      <c r="AO12" t="s">
        <v>326</v>
      </c>
      <c r="AP12" t="s">
        <v>326</v>
      </c>
      <c r="AQ12" t="s">
        <v>326</v>
      </c>
      <c r="AR12"/>
      <c r="AS12"/>
      <c r="AT12"/>
      <c r="AU12" t="s">
        <v>326</v>
      </c>
      <c r="AV12" t="s">
        <v>326</v>
      </c>
    </row>
    <row r="13" spans="1:48" s="22" customFormat="1" ht="20.149999999999999" customHeight="1" x14ac:dyDescent="0.2">
      <c r="A13" t="s">
        <v>493</v>
      </c>
      <c r="B13" t="s">
        <v>122</v>
      </c>
      <c r="C13" t="s">
        <v>121</v>
      </c>
      <c r="D13" t="s">
        <v>70</v>
      </c>
      <c r="E13" t="s">
        <v>120</v>
      </c>
      <c r="F13" t="s">
        <v>119</v>
      </c>
      <c r="G13" t="s">
        <v>118</v>
      </c>
      <c r="H13" t="s">
        <v>117</v>
      </c>
      <c r="I13" t="s">
        <v>116</v>
      </c>
      <c r="J13" t="s">
        <v>115</v>
      </c>
      <c r="K13" t="s">
        <v>67</v>
      </c>
      <c r="L13" t="s">
        <v>66</v>
      </c>
      <c r="M13" t="s">
        <v>397</v>
      </c>
      <c r="N13" t="s">
        <v>113</v>
      </c>
      <c r="O13" t="s">
        <v>398</v>
      </c>
      <c r="P13" t="s">
        <v>114</v>
      </c>
      <c r="Q13" t="s">
        <v>399</v>
      </c>
      <c r="R13" t="s">
        <v>400</v>
      </c>
      <c r="S13" t="s">
        <v>401</v>
      </c>
      <c r="T13" t="s">
        <v>402</v>
      </c>
      <c r="U13" t="s">
        <v>403</v>
      </c>
      <c r="V13" t="s">
        <v>404</v>
      </c>
      <c r="W13" t="s">
        <v>405</v>
      </c>
      <c r="X13" t="s">
        <v>406</v>
      </c>
      <c r="Y13" s="43" t="s">
        <v>325</v>
      </c>
      <c r="Z13" t="s">
        <v>326</v>
      </c>
      <c r="AA13" t="s">
        <v>326</v>
      </c>
      <c r="AB13" t="s">
        <v>326</v>
      </c>
      <c r="AC13" t="s">
        <v>326</v>
      </c>
      <c r="AD13"/>
      <c r="AE13"/>
      <c r="AF13" t="s">
        <v>326</v>
      </c>
      <c r="AG13" t="s">
        <v>326</v>
      </c>
      <c r="AH13" t="s">
        <v>326</v>
      </c>
      <c r="AI13" t="s">
        <v>326</v>
      </c>
      <c r="AJ13" t="s">
        <v>326</v>
      </c>
      <c r="AK13"/>
      <c r="AL13"/>
      <c r="AM13"/>
      <c r="AN13" t="s">
        <v>326</v>
      </c>
      <c r="AO13"/>
      <c r="AP13"/>
      <c r="AQ13"/>
      <c r="AR13"/>
      <c r="AS13"/>
      <c r="AT13"/>
      <c r="AU13"/>
      <c r="AV13"/>
    </row>
    <row r="14" spans="1:48" s="22" customFormat="1" ht="20.149999999999999" customHeight="1" x14ac:dyDescent="0.2">
      <c r="A14" t="s">
        <v>494</v>
      </c>
      <c r="B14" t="s">
        <v>237</v>
      </c>
      <c r="C14" t="s">
        <v>238</v>
      </c>
      <c r="D14" t="s">
        <v>239</v>
      </c>
      <c r="E14" t="s">
        <v>240</v>
      </c>
      <c r="F14" t="s">
        <v>241</v>
      </c>
      <c r="G14" t="s">
        <v>242</v>
      </c>
      <c r="H14" t="s">
        <v>243</v>
      </c>
      <c r="I14" t="s">
        <v>244</v>
      </c>
      <c r="J14" t="s">
        <v>245</v>
      </c>
      <c r="K14" t="s">
        <v>246</v>
      </c>
      <c r="L14" t="s">
        <v>247</v>
      </c>
      <c r="M14" t="s">
        <v>248</v>
      </c>
      <c r="N14" t="s">
        <v>113</v>
      </c>
      <c r="O14" t="s">
        <v>64</v>
      </c>
      <c r="P14" t="s">
        <v>63</v>
      </c>
      <c r="Q14" t="s">
        <v>407</v>
      </c>
      <c r="R14" t="s">
        <v>408</v>
      </c>
      <c r="S14" t="s">
        <v>392</v>
      </c>
      <c r="T14" t="s">
        <v>393</v>
      </c>
      <c r="U14" t="s">
        <v>409</v>
      </c>
      <c r="V14" t="s">
        <v>410</v>
      </c>
      <c r="W14" t="s">
        <v>395</v>
      </c>
      <c r="X14" t="s">
        <v>411</v>
      </c>
      <c r="Y14" s="43" t="s">
        <v>325</v>
      </c>
      <c r="Z14"/>
      <c r="AA14"/>
      <c r="AB14"/>
      <c r="AC14"/>
      <c r="AD14"/>
      <c r="AE14" t="s">
        <v>326</v>
      </c>
      <c r="AF14"/>
      <c r="AG14"/>
      <c r="AH14"/>
      <c r="AI14"/>
      <c r="AJ14" t="s">
        <v>326</v>
      </c>
      <c r="AK14"/>
      <c r="AL14"/>
      <c r="AM14"/>
      <c r="AN14"/>
      <c r="AO14" t="s">
        <v>326</v>
      </c>
      <c r="AP14"/>
      <c r="AQ14"/>
      <c r="AR14"/>
      <c r="AS14"/>
      <c r="AT14"/>
      <c r="AU14"/>
      <c r="AV14"/>
    </row>
    <row r="15" spans="1:48" s="22" customFormat="1" ht="20.149999999999999" customHeight="1" x14ac:dyDescent="0.2">
      <c r="A15" t="s">
        <v>97</v>
      </c>
      <c r="B15" t="s">
        <v>112</v>
      </c>
      <c r="C15" t="s">
        <v>111</v>
      </c>
      <c r="D15" t="s">
        <v>110</v>
      </c>
      <c r="E15" t="s">
        <v>109</v>
      </c>
      <c r="F15" t="s">
        <v>108</v>
      </c>
      <c r="G15" t="s">
        <v>107</v>
      </c>
      <c r="H15" t="s">
        <v>106</v>
      </c>
      <c r="I15" t="s">
        <v>105</v>
      </c>
      <c r="J15" t="s">
        <v>104</v>
      </c>
      <c r="K15" t="s">
        <v>103</v>
      </c>
      <c r="L15" t="s">
        <v>102</v>
      </c>
      <c r="M15" t="s">
        <v>101</v>
      </c>
      <c r="N15" t="s">
        <v>100</v>
      </c>
      <c r="O15" t="s">
        <v>99</v>
      </c>
      <c r="P15" t="s">
        <v>98</v>
      </c>
      <c r="Q15" t="s">
        <v>274</v>
      </c>
      <c r="R15" t="s">
        <v>275</v>
      </c>
      <c r="S15" t="s">
        <v>276</v>
      </c>
      <c r="T15" t="s">
        <v>277</v>
      </c>
      <c r="U15" t="s">
        <v>278</v>
      </c>
      <c r="V15" t="s">
        <v>279</v>
      </c>
      <c r="W15" t="s">
        <v>412</v>
      </c>
      <c r="X15" t="s">
        <v>413</v>
      </c>
      <c r="Y15" s="43" t="s">
        <v>325</v>
      </c>
      <c r="Z15"/>
      <c r="AA15"/>
      <c r="AB15" t="s">
        <v>326</v>
      </c>
      <c r="AC15"/>
      <c r="AD15"/>
      <c r="AE15"/>
      <c r="AF15" t="s">
        <v>326</v>
      </c>
      <c r="AG15" t="s">
        <v>326</v>
      </c>
      <c r="AH15"/>
      <c r="AI15" t="s">
        <v>326</v>
      </c>
      <c r="AJ15" t="s">
        <v>326</v>
      </c>
      <c r="AK15" t="s">
        <v>326</v>
      </c>
      <c r="AL15" t="s">
        <v>326</v>
      </c>
      <c r="AM15" t="s">
        <v>326</v>
      </c>
      <c r="AN15" t="s">
        <v>326</v>
      </c>
      <c r="AO15" t="s">
        <v>326</v>
      </c>
      <c r="AP15" t="s">
        <v>326</v>
      </c>
      <c r="AQ15" t="s">
        <v>326</v>
      </c>
      <c r="AR15" t="s">
        <v>326</v>
      </c>
      <c r="AS15" t="s">
        <v>326</v>
      </c>
      <c r="AT15" t="s">
        <v>326</v>
      </c>
      <c r="AU15" t="s">
        <v>326</v>
      </c>
      <c r="AV15" t="s">
        <v>326</v>
      </c>
    </row>
    <row r="16" spans="1:48" s="22" customFormat="1" ht="20.149999999999999" customHeight="1" x14ac:dyDescent="0.2">
      <c r="A16" t="s">
        <v>495</v>
      </c>
      <c r="B16" t="s">
        <v>96</v>
      </c>
      <c r="C16" t="s">
        <v>95</v>
      </c>
      <c r="D16" t="s">
        <v>94</v>
      </c>
      <c r="E16" t="s">
        <v>93</v>
      </c>
      <c r="F16" t="s">
        <v>414</v>
      </c>
      <c r="G16" t="s">
        <v>92</v>
      </c>
      <c r="H16" t="s">
        <v>91</v>
      </c>
      <c r="I16" t="s">
        <v>63</v>
      </c>
      <c r="J16" t="s">
        <v>90</v>
      </c>
      <c r="K16" t="s">
        <v>64</v>
      </c>
      <c r="L16" t="s">
        <v>89</v>
      </c>
      <c r="M16" t="s">
        <v>249</v>
      </c>
      <c r="N16" t="s">
        <v>88</v>
      </c>
      <c r="O16" t="s">
        <v>87</v>
      </c>
      <c r="P16" t="s">
        <v>86</v>
      </c>
      <c r="Q16" t="s">
        <v>415</v>
      </c>
      <c r="R16" t="s">
        <v>416</v>
      </c>
      <c r="S16" t="s">
        <v>417</v>
      </c>
      <c r="T16" t="s">
        <v>418</v>
      </c>
      <c r="U16" t="s">
        <v>419</v>
      </c>
      <c r="V16" t="s">
        <v>280</v>
      </c>
      <c r="W16" t="s">
        <v>420</v>
      </c>
      <c r="X16" t="s">
        <v>421</v>
      </c>
      <c r="Y16" s="43" t="s">
        <v>325</v>
      </c>
      <c r="Z16" t="s">
        <v>326</v>
      </c>
      <c r="AA16"/>
      <c r="AB16"/>
      <c r="AC16"/>
      <c r="AD16"/>
      <c r="AE16" t="s">
        <v>326</v>
      </c>
      <c r="AF16"/>
      <c r="AG16"/>
      <c r="AH16" t="s">
        <v>326</v>
      </c>
      <c r="AI16" t="s">
        <v>326</v>
      </c>
      <c r="AJ16"/>
      <c r="AK16"/>
      <c r="AL16" t="s">
        <v>326</v>
      </c>
      <c r="AM16"/>
      <c r="AN16"/>
      <c r="AO16" t="s">
        <v>326</v>
      </c>
      <c r="AP16" t="s">
        <v>326</v>
      </c>
      <c r="AQ16" t="s">
        <v>326</v>
      </c>
      <c r="AR16" t="s">
        <v>326</v>
      </c>
      <c r="AS16" t="s">
        <v>326</v>
      </c>
      <c r="AT16" t="s">
        <v>326</v>
      </c>
      <c r="AU16" t="s">
        <v>326</v>
      </c>
      <c r="AV16" t="s">
        <v>326</v>
      </c>
    </row>
    <row r="17" spans="1:48" s="22" customFormat="1" ht="20.149999999999999" customHeight="1" x14ac:dyDescent="0.2">
      <c r="A17" t="s">
        <v>496</v>
      </c>
      <c r="B17" t="s">
        <v>85</v>
      </c>
      <c r="C17" t="s">
        <v>84</v>
      </c>
      <c r="D17" t="s">
        <v>83</v>
      </c>
      <c r="E17" t="s">
        <v>82</v>
      </c>
      <c r="F17" t="s">
        <v>81</v>
      </c>
      <c r="G17" t="s">
        <v>80</v>
      </c>
      <c r="H17" t="s">
        <v>250</v>
      </c>
      <c r="I17" t="s">
        <v>79</v>
      </c>
      <c r="J17" t="s">
        <v>78</v>
      </c>
      <c r="K17" t="s">
        <v>77</v>
      </c>
      <c r="L17" t="s">
        <v>76</v>
      </c>
      <c r="M17" t="s">
        <v>75</v>
      </c>
      <c r="N17" t="s">
        <v>422</v>
      </c>
      <c r="O17" t="s">
        <v>74</v>
      </c>
      <c r="P17" t="s">
        <v>73</v>
      </c>
      <c r="Q17" t="s">
        <v>423</v>
      </c>
      <c r="R17" t="s">
        <v>424</v>
      </c>
      <c r="S17" t="s">
        <v>425</v>
      </c>
      <c r="T17" t="s">
        <v>426</v>
      </c>
      <c r="U17" t="s">
        <v>427</v>
      </c>
      <c r="V17" t="s">
        <v>428</v>
      </c>
      <c r="W17" t="s">
        <v>429</v>
      </c>
      <c r="X17" t="s">
        <v>430</v>
      </c>
      <c r="Y17" s="43" t="s">
        <v>325</v>
      </c>
      <c r="Z17" t="s">
        <v>326</v>
      </c>
      <c r="AA17" t="s">
        <v>326</v>
      </c>
      <c r="AB17"/>
      <c r="AC17" t="s">
        <v>326</v>
      </c>
      <c r="AD17" t="s">
        <v>326</v>
      </c>
      <c r="AE17" t="s">
        <v>326</v>
      </c>
      <c r="AF17" t="s">
        <v>326</v>
      </c>
      <c r="AG17" t="s">
        <v>326</v>
      </c>
      <c r="AH17" t="s">
        <v>326</v>
      </c>
      <c r="AI17" t="s">
        <v>326</v>
      </c>
      <c r="AJ17" t="s">
        <v>326</v>
      </c>
      <c r="AK17" t="s">
        <v>326</v>
      </c>
      <c r="AL17" t="s">
        <v>326</v>
      </c>
      <c r="AM17"/>
      <c r="AN17"/>
      <c r="AO17" t="s">
        <v>326</v>
      </c>
      <c r="AP17" t="s">
        <v>326</v>
      </c>
      <c r="AQ17" t="s">
        <v>326</v>
      </c>
      <c r="AR17" t="s">
        <v>326</v>
      </c>
      <c r="AS17"/>
      <c r="AT17"/>
      <c r="AU17"/>
      <c r="AV17"/>
    </row>
    <row r="18" spans="1:48" x14ac:dyDescent="0.2">
      <c r="A18" t="s">
        <v>497</v>
      </c>
      <c r="B18" t="s">
        <v>72</v>
      </c>
      <c r="C18" t="s">
        <v>71</v>
      </c>
      <c r="D18" t="s">
        <v>70</v>
      </c>
      <c r="E18" t="s">
        <v>281</v>
      </c>
      <c r="F18" t="s">
        <v>282</v>
      </c>
      <c r="G18" t="s">
        <v>283</v>
      </c>
      <c r="H18" t="s">
        <v>284</v>
      </c>
      <c r="I18" t="s">
        <v>69</v>
      </c>
      <c r="J18" t="s">
        <v>68</v>
      </c>
      <c r="K18" t="s">
        <v>67</v>
      </c>
      <c r="L18" t="s">
        <v>66</v>
      </c>
      <c r="M18" t="s">
        <v>65</v>
      </c>
      <c r="N18" t="s">
        <v>285</v>
      </c>
      <c r="O18" t="s">
        <v>64</v>
      </c>
      <c r="P18" t="s">
        <v>63</v>
      </c>
      <c r="Q18" t="s">
        <v>431</v>
      </c>
      <c r="R18" t="s">
        <v>432</v>
      </c>
      <c r="S18" t="s">
        <v>433</v>
      </c>
      <c r="T18" t="s">
        <v>434</v>
      </c>
      <c r="U18" t="s">
        <v>435</v>
      </c>
      <c r="V18" t="s">
        <v>436</v>
      </c>
      <c r="W18" t="s">
        <v>437</v>
      </c>
      <c r="X18" t="s">
        <v>438</v>
      </c>
      <c r="Y18" s="43" t="s">
        <v>325</v>
      </c>
      <c r="AB18" t="s">
        <v>326</v>
      </c>
      <c r="AD18" t="s">
        <v>326</v>
      </c>
      <c r="AE18" t="s">
        <v>326</v>
      </c>
      <c r="AF18" t="s">
        <v>326</v>
      </c>
      <c r="AG18" t="s">
        <v>326</v>
      </c>
      <c r="AH18" t="s">
        <v>326</v>
      </c>
      <c r="AI18" t="s">
        <v>326</v>
      </c>
      <c r="AJ18" t="s">
        <v>326</v>
      </c>
      <c r="AR18" t="s">
        <v>326</v>
      </c>
      <c r="AT18" t="s">
        <v>326</v>
      </c>
    </row>
    <row r="19" spans="1:48" x14ac:dyDescent="0.2">
      <c r="A19" t="s">
        <v>498</v>
      </c>
      <c r="B19" t="s">
        <v>286</v>
      </c>
      <c r="C19" t="s">
        <v>287</v>
      </c>
      <c r="D19" t="s">
        <v>439</v>
      </c>
      <c r="E19" t="s">
        <v>440</v>
      </c>
      <c r="F19" t="s">
        <v>441</v>
      </c>
      <c r="G19" t="s">
        <v>288</v>
      </c>
      <c r="H19" t="s">
        <v>289</v>
      </c>
      <c r="I19" t="s">
        <v>290</v>
      </c>
      <c r="J19" t="s">
        <v>291</v>
      </c>
      <c r="K19" t="s">
        <v>442</v>
      </c>
      <c r="L19" t="s">
        <v>443</v>
      </c>
      <c r="M19" t="s">
        <v>444</v>
      </c>
      <c r="N19" t="s">
        <v>445</v>
      </c>
      <c r="O19" t="s">
        <v>446</v>
      </c>
      <c r="P19" t="s">
        <v>447</v>
      </c>
      <c r="Q19" t="s">
        <v>448</v>
      </c>
      <c r="R19" t="s">
        <v>449</v>
      </c>
      <c r="S19" t="s">
        <v>450</v>
      </c>
      <c r="T19" t="s">
        <v>451</v>
      </c>
      <c r="U19" t="s">
        <v>452</v>
      </c>
      <c r="V19" t="s">
        <v>453</v>
      </c>
      <c r="W19" t="s">
        <v>454</v>
      </c>
      <c r="X19" t="s">
        <v>455</v>
      </c>
      <c r="Y19" s="43" t="s">
        <v>325</v>
      </c>
      <c r="AG19" t="s">
        <v>326</v>
      </c>
      <c r="AH19" t="s">
        <v>326</v>
      </c>
      <c r="AI19" t="s">
        <v>326</v>
      </c>
      <c r="AO19" t="s">
        <v>326</v>
      </c>
      <c r="AR19" t="s">
        <v>326</v>
      </c>
      <c r="AS19" t="s">
        <v>326</v>
      </c>
    </row>
    <row r="20" spans="1:48" x14ac:dyDescent="0.2">
      <c r="A20" t="s">
        <v>499</v>
      </c>
      <c r="B20" t="s">
        <v>62</v>
      </c>
      <c r="C20" t="s">
        <v>61</v>
      </c>
      <c r="D20" t="s">
        <v>60</v>
      </c>
      <c r="E20" t="s">
        <v>59</v>
      </c>
      <c r="F20" t="s">
        <v>58</v>
      </c>
      <c r="G20" t="s">
        <v>57</v>
      </c>
      <c r="H20" t="s">
        <v>56</v>
      </c>
      <c r="I20" t="s">
        <v>55</v>
      </c>
      <c r="J20" t="s">
        <v>54</v>
      </c>
      <c r="K20" t="s">
        <v>53</v>
      </c>
      <c r="L20" t="s">
        <v>52</v>
      </c>
      <c r="M20" t="s">
        <v>51</v>
      </c>
      <c r="N20" t="s">
        <v>50</v>
      </c>
      <c r="O20" t="s">
        <v>49</v>
      </c>
      <c r="P20" t="s">
        <v>48</v>
      </c>
      <c r="Q20" t="s">
        <v>456</v>
      </c>
      <c r="R20" t="s">
        <v>457</v>
      </c>
      <c r="S20" t="s">
        <v>458</v>
      </c>
      <c r="T20" t="s">
        <v>459</v>
      </c>
      <c r="U20" t="s">
        <v>460</v>
      </c>
      <c r="V20" t="s">
        <v>461</v>
      </c>
      <c r="W20" t="s">
        <v>462</v>
      </c>
      <c r="X20" t="s">
        <v>463</v>
      </c>
      <c r="Y20" s="43" t="s">
        <v>325</v>
      </c>
      <c r="AD20" t="s">
        <v>326</v>
      </c>
      <c r="AE20" t="s">
        <v>326</v>
      </c>
      <c r="AF20" t="s">
        <v>326</v>
      </c>
      <c r="AI20" t="s">
        <v>326</v>
      </c>
      <c r="AO20" t="s">
        <v>326</v>
      </c>
      <c r="AP20" t="s">
        <v>326</v>
      </c>
      <c r="AQ20" t="s">
        <v>326</v>
      </c>
      <c r="AR20" t="s">
        <v>326</v>
      </c>
      <c r="AS20" t="s">
        <v>326</v>
      </c>
      <c r="AT20" t="s">
        <v>326</v>
      </c>
      <c r="AU20" t="s">
        <v>326</v>
      </c>
      <c r="AV20" t="s">
        <v>326</v>
      </c>
    </row>
    <row r="21" spans="1:48" x14ac:dyDescent="0.2">
      <c r="A21" t="s">
        <v>500</v>
      </c>
      <c r="B21" t="s">
        <v>62</v>
      </c>
      <c r="C21" t="s">
        <v>61</v>
      </c>
      <c r="D21" t="s">
        <v>60</v>
      </c>
      <c r="E21" t="s">
        <v>59</v>
      </c>
      <c r="F21" t="s">
        <v>58</v>
      </c>
      <c r="G21" t="s">
        <v>57</v>
      </c>
      <c r="H21" t="s">
        <v>56</v>
      </c>
      <c r="I21" t="s">
        <v>55</v>
      </c>
      <c r="J21" t="s">
        <v>54</v>
      </c>
      <c r="K21" t="s">
        <v>53</v>
      </c>
      <c r="L21" t="s">
        <v>52</v>
      </c>
      <c r="M21" t="s">
        <v>51</v>
      </c>
      <c r="N21" t="s">
        <v>50</v>
      </c>
      <c r="O21" t="s">
        <v>49</v>
      </c>
      <c r="P21" t="s">
        <v>48</v>
      </c>
      <c r="Q21" t="s">
        <v>464</v>
      </c>
      <c r="R21" t="s">
        <v>465</v>
      </c>
      <c r="S21" t="s">
        <v>466</v>
      </c>
      <c r="T21" t="s">
        <v>467</v>
      </c>
      <c r="U21" t="s">
        <v>468</v>
      </c>
      <c r="V21" t="s">
        <v>469</v>
      </c>
      <c r="W21" t="s">
        <v>470</v>
      </c>
      <c r="X21" t="s">
        <v>251</v>
      </c>
      <c r="Y21" s="43" t="s">
        <v>325</v>
      </c>
      <c r="AD21" t="s">
        <v>326</v>
      </c>
      <c r="AE21" t="s">
        <v>326</v>
      </c>
      <c r="AF21" t="s">
        <v>326</v>
      </c>
      <c r="AI21" t="s">
        <v>326</v>
      </c>
      <c r="AO21" t="s">
        <v>326</v>
      </c>
      <c r="AP21" t="s">
        <v>326</v>
      </c>
      <c r="AQ21" t="s">
        <v>326</v>
      </c>
      <c r="AR21" t="s">
        <v>326</v>
      </c>
      <c r="AS21" t="s">
        <v>326</v>
      </c>
      <c r="AT21" t="s">
        <v>326</v>
      </c>
      <c r="AU21" t="s">
        <v>326</v>
      </c>
      <c r="AV21" t="s">
        <v>326</v>
      </c>
    </row>
    <row r="22" spans="1:48" x14ac:dyDescent="0.2">
      <c r="A22" t="s">
        <v>501</v>
      </c>
      <c r="B22" t="s">
        <v>62</v>
      </c>
      <c r="C22" t="s">
        <v>61</v>
      </c>
      <c r="D22" t="s">
        <v>60</v>
      </c>
      <c r="E22" t="s">
        <v>59</v>
      </c>
      <c r="F22" t="s">
        <v>58</v>
      </c>
      <c r="G22" t="s">
        <v>57</v>
      </c>
      <c r="H22" t="s">
        <v>56</v>
      </c>
      <c r="I22" t="s">
        <v>55</v>
      </c>
      <c r="J22" t="s">
        <v>54</v>
      </c>
      <c r="K22" t="s">
        <v>53</v>
      </c>
      <c r="L22" t="s">
        <v>52</v>
      </c>
      <c r="M22" t="s">
        <v>51</v>
      </c>
      <c r="N22" t="s">
        <v>50</v>
      </c>
      <c r="O22" t="s">
        <v>49</v>
      </c>
      <c r="P22" t="s">
        <v>48</v>
      </c>
      <c r="Q22" s="3" t="s">
        <v>471</v>
      </c>
      <c r="R22" s="3" t="s">
        <v>472</v>
      </c>
      <c r="S22" s="3" t="s">
        <v>473</v>
      </c>
      <c r="T22" s="3" t="s">
        <v>474</v>
      </c>
      <c r="U22" s="3" t="s">
        <v>475</v>
      </c>
      <c r="V22" s="3" t="s">
        <v>476</v>
      </c>
      <c r="W22" s="3" t="s">
        <v>477</v>
      </c>
      <c r="X22" s="3" t="s">
        <v>478</v>
      </c>
      <c r="Y22" s="43" t="s">
        <v>325</v>
      </c>
      <c r="AD22" t="s">
        <v>326</v>
      </c>
      <c r="AE22" t="s">
        <v>326</v>
      </c>
      <c r="AF22" t="s">
        <v>326</v>
      </c>
      <c r="AI22" t="s">
        <v>326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23"/>
  <sheetViews>
    <sheetView workbookViewId="0">
      <selection activeCell="A22" sqref="A22"/>
    </sheetView>
  </sheetViews>
  <sheetFormatPr defaultRowHeight="13" x14ac:dyDescent="0.2"/>
  <cols>
    <col min="1" max="1" width="18.90625" customWidth="1"/>
  </cols>
  <sheetData>
    <row r="2" spans="1:1" x14ac:dyDescent="0.2">
      <c r="A2" t="s">
        <v>219</v>
      </c>
    </row>
    <row r="3" spans="1:1" x14ac:dyDescent="0.2">
      <c r="A3" t="s">
        <v>213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183</v>
      </c>
    </row>
    <row r="8" spans="1:1" x14ac:dyDescent="0.2">
      <c r="A8" t="s">
        <v>22</v>
      </c>
    </row>
    <row r="9" spans="1:1" x14ac:dyDescent="0.2">
      <c r="A9" t="s">
        <v>252</v>
      </c>
    </row>
    <row r="10" spans="1:1" x14ac:dyDescent="0.2">
      <c r="A10" t="s">
        <v>23</v>
      </c>
    </row>
    <row r="11" spans="1:1" x14ac:dyDescent="0.2">
      <c r="A11" t="s">
        <v>25</v>
      </c>
    </row>
    <row r="12" spans="1:1" x14ac:dyDescent="0.2">
      <c r="A12" t="s">
        <v>136</v>
      </c>
    </row>
    <row r="13" spans="1:1" x14ac:dyDescent="0.2">
      <c r="A13" t="s">
        <v>27</v>
      </c>
    </row>
    <row r="14" spans="1:1" x14ac:dyDescent="0.2">
      <c r="A14" t="s">
        <v>28</v>
      </c>
    </row>
    <row r="15" spans="1:1" x14ac:dyDescent="0.2">
      <c r="A15" t="s">
        <v>29</v>
      </c>
    </row>
    <row r="16" spans="1:1" x14ac:dyDescent="0.2">
      <c r="A16" t="s">
        <v>97</v>
      </c>
    </row>
    <row r="17" spans="1:1" x14ac:dyDescent="0.2">
      <c r="A17" t="s">
        <v>31</v>
      </c>
    </row>
    <row r="18" spans="1:1" x14ac:dyDescent="0.2">
      <c r="A18" t="s">
        <v>32</v>
      </c>
    </row>
    <row r="19" spans="1:1" x14ac:dyDescent="0.2">
      <c r="A19" t="s">
        <v>33</v>
      </c>
    </row>
    <row r="20" spans="1:1" x14ac:dyDescent="0.2">
      <c r="A20" t="s">
        <v>34</v>
      </c>
    </row>
    <row r="21" spans="1:1" x14ac:dyDescent="0.2">
      <c r="A21" t="s">
        <v>35</v>
      </c>
    </row>
    <row r="22" spans="1:1" x14ac:dyDescent="0.2">
      <c r="A22" t="s">
        <v>36</v>
      </c>
    </row>
    <row r="23" spans="1:1" x14ac:dyDescent="0.2">
      <c r="A23" t="s">
        <v>37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22"/>
  <sheetViews>
    <sheetView workbookViewId="0">
      <selection activeCell="A22" sqref="A22"/>
    </sheetView>
  </sheetViews>
  <sheetFormatPr defaultRowHeight="13" x14ac:dyDescent="0.2"/>
  <cols>
    <col min="1" max="1" width="18.453125" customWidth="1"/>
  </cols>
  <sheetData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24</v>
      </c>
    </row>
    <row r="9" spans="1:1" x14ac:dyDescent="0.2">
      <c r="A9" t="s">
        <v>23</v>
      </c>
    </row>
    <row r="10" spans="1:1" x14ac:dyDescent="0.2">
      <c r="A10" t="s">
        <v>220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15"/>
  <sheetViews>
    <sheetView topLeftCell="A2" workbookViewId="0">
      <selection activeCell="A22" sqref="A22"/>
    </sheetView>
  </sheetViews>
  <sheetFormatPr defaultRowHeight="13" x14ac:dyDescent="0.2"/>
  <sheetData>
    <row r="3" spans="1:1" x14ac:dyDescent="0.2">
      <c r="A3" t="s">
        <v>214</v>
      </c>
    </row>
    <row r="4" spans="1:1" x14ac:dyDescent="0.2">
      <c r="A4" t="s">
        <v>207</v>
      </c>
    </row>
    <row r="5" spans="1:1" x14ac:dyDescent="0.2">
      <c r="A5" t="s">
        <v>221</v>
      </c>
    </row>
    <row r="6" spans="1:1" x14ac:dyDescent="0.2">
      <c r="A6" t="s">
        <v>192</v>
      </c>
    </row>
    <row r="7" spans="1:1" x14ac:dyDescent="0.2">
      <c r="A7" t="s">
        <v>184</v>
      </c>
    </row>
    <row r="8" spans="1:1" x14ac:dyDescent="0.2">
      <c r="A8" t="s">
        <v>222</v>
      </c>
    </row>
    <row r="9" spans="1:1" x14ac:dyDescent="0.2">
      <c r="A9" t="s">
        <v>223</v>
      </c>
    </row>
    <row r="10" spans="1:1" x14ac:dyDescent="0.2">
      <c r="A10" t="s">
        <v>224</v>
      </c>
    </row>
    <row r="11" spans="1:1" x14ac:dyDescent="0.2">
      <c r="A11" t="s">
        <v>225</v>
      </c>
    </row>
    <row r="12" spans="1:1" x14ac:dyDescent="0.2">
      <c r="A12" t="s">
        <v>226</v>
      </c>
    </row>
    <row r="13" spans="1:1" x14ac:dyDescent="0.2">
      <c r="A13" t="s">
        <v>227</v>
      </c>
    </row>
    <row r="14" spans="1:1" x14ac:dyDescent="0.2">
      <c r="A14" t="s">
        <v>32</v>
      </c>
    </row>
    <row r="15" spans="1:1" x14ac:dyDescent="0.2">
      <c r="A15" t="s">
        <v>254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実施報告書</vt:lpstr>
      <vt:lpstr>会計報告書</vt:lpstr>
      <vt:lpstr>Sheet2 (2)</vt:lpstr>
      <vt:lpstr>Sheet2</vt:lpstr>
      <vt:lpstr>Sheet3</vt:lpstr>
      <vt:lpstr>Sheet4</vt:lpstr>
      <vt:lpstr>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2024-08-27T01:04:54Z</dcterms:created>
  <dcterms:modified xsi:type="dcterms:W3CDTF">2025-07-30T02:44:29Z</dcterms:modified>
</cp:coreProperties>
</file>